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"/>
    </mc:Choice>
  </mc:AlternateContent>
  <bookViews>
    <workbookView xWindow="0" yWindow="0" windowWidth="20490" windowHeight="7650" tabRatio="893"/>
  </bookViews>
  <sheets>
    <sheet name="balance " sheetId="4" r:id="rId1"/>
    <sheet name="p&amp;l" sheetId="5" r:id="rId2"/>
    <sheet name="SORIE" sheetId="6" r:id="rId3"/>
    <sheet name="Total Patrimonio" sheetId="7" r:id="rId4"/>
    <sheet name="EFE" sheetId="8" r:id="rId5"/>
  </sheets>
  <definedNames>
    <definedName name="_xlnm.Print_Area" localSheetId="0">'balance '!$A$4:$I$54</definedName>
    <definedName name="_xlnm.Print_Area" localSheetId="4">EFE!$A$2:$E$62</definedName>
    <definedName name="_xlnm.Print_Area" localSheetId="1">'p&amp;l'!$B$2:$F$62</definedName>
    <definedName name="_xlnm.Print_Area" localSheetId="2">SORIE!$A$2:$D$27</definedName>
    <definedName name="_xlnm.Print_Area" localSheetId="3">'Total Patrimonio'!$A$3:$K$39</definedName>
    <definedName name="AS2DocOpenMode" hidden="1">"AS2DocumentEdit"</definedName>
    <definedName name="DA_3215712842200004134" hidden="1">'balance '!$E$15</definedName>
    <definedName name="DA_3215712842200004138" hidden="1">'balance '!$E$16</definedName>
    <definedName name="DA_3215712842200004144" hidden="1">'balance '!$E$17</definedName>
    <definedName name="DA_3215712842200004149" hidden="1">'balance '!$D$16</definedName>
    <definedName name="DA_3215712842200004154" hidden="1">'balance '!$D$17</definedName>
    <definedName name="DA_3215712842200004159" hidden="1">'balance '!$D$15</definedName>
    <definedName name="DA_3215712842200004206" hidden="1">'balance '!$E$19</definedName>
    <definedName name="DA_3215712842200004212" hidden="1">'balance '!$E$20</definedName>
    <definedName name="DA_3215712842200004217" hidden="1">'balance '!$E$21</definedName>
    <definedName name="DA_3215712842200004222" hidden="1">'balance '!$E$18</definedName>
    <definedName name="DA_3215712842200004231" hidden="1">'balance '!$D$19</definedName>
    <definedName name="DA_3215712842200004237" hidden="1">'balance '!$D$20</definedName>
    <definedName name="DA_3215712842200004242" hidden="1">'balance '!$D$21</definedName>
    <definedName name="DA_3215712842200004247" hidden="1">'balance '!$D$18</definedName>
    <definedName name="DA_3215712842200004252" hidden="1">'p&amp;l'!$E$34</definedName>
    <definedName name="DA_3215712842200004374" hidden="1">'balance '!$D$22</definedName>
    <definedName name="DA_3215712842200004378" hidden="1">'balance '!$E$22</definedName>
    <definedName name="DA_3215712842200004384" hidden="1">'balance '!$E$24</definedName>
    <definedName name="DA_3215712842200004388" hidden="1">'balance '!$E$23</definedName>
    <definedName name="DA_3215712842200004404" hidden="1">'balance '!$D$29</definedName>
    <definedName name="DA_3215712842200004444" hidden="1">'balance '!$D$38</definedName>
    <definedName name="DA_3215712842200004450" hidden="1">'balance '!$D$39</definedName>
    <definedName name="DA_3215712842200004475" hidden="1">'balance '!$I$19</definedName>
    <definedName name="DA_3215712842200004479" hidden="1">'balance '!$I$22</definedName>
    <definedName name="DA_3215712842200004485" hidden="1">'balance '!$I$21</definedName>
    <definedName name="DA_3215712842200004490" hidden="1">'balance '!$I$20</definedName>
    <definedName name="DA_3215712842200004494" hidden="1">'balance '!$H$22</definedName>
    <definedName name="DA_3215712842200004500" hidden="1">'balance '!$H$19</definedName>
    <definedName name="DA_3215712842200004505" hidden="1">'balance '!$H$21</definedName>
    <definedName name="DA_3215712842200004510" hidden="1">'balance '!$H$20</definedName>
    <definedName name="DA_3215712842200004546" hidden="1">'balance '!$H$28</definedName>
    <definedName name="DA_3215712842200004550" hidden="1">'balance '!$I$28</definedName>
    <definedName name="DA_3215712842200004555" hidden="1">'p&amp;l'!$E$58</definedName>
    <definedName name="DA_3215712842200004565" hidden="1">'p&amp;l'!$E$56</definedName>
    <definedName name="DA_3215712842200004574" hidden="1">'p&amp;l'!$E$57</definedName>
    <definedName name="DA_3215712842200004622" hidden="1">'p&amp;l'!$E$30</definedName>
    <definedName name="DA_3215712842200004635" hidden="1">'p&amp;l'!$E$21</definedName>
    <definedName name="DA_3215712842200004640" hidden="1">'p&amp;l'!$E$22</definedName>
    <definedName name="DA_3215712842200004645" hidden="1">'p&amp;l'!$E$20</definedName>
    <definedName name="DA_3215712842200004894" hidden="1">'balance '!$D$42</definedName>
    <definedName name="DA_3215712842200004898" hidden="1">'balance '!$H$48</definedName>
    <definedName name="DA_3215712842200004931" hidden="1">'p&amp;l'!$E$27</definedName>
    <definedName name="DA_3215712842200004935" hidden="1">'p&amp;l'!$E$28</definedName>
    <definedName name="DA_3215712842200004954" hidden="1">'balance '!$H$41</definedName>
    <definedName name="DA_3215712842200004963" hidden="1">'balance '!$D$44</definedName>
    <definedName name="DA_3215712842200004969" hidden="1">'balance '!$D$27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J36" i="7" l="1"/>
  <c r="H20" i="4" l="1"/>
  <c r="H18" i="4" l="1"/>
  <c r="D20" i="4"/>
  <c r="D27" i="8" l="1"/>
  <c r="D56" i="8"/>
  <c r="D18" i="8"/>
  <c r="I32" i="4"/>
  <c r="H32" i="4"/>
  <c r="E31" i="5" l="1"/>
  <c r="E32" i="5"/>
  <c r="J31" i="7" l="1"/>
  <c r="C19" i="6"/>
  <c r="C20" i="6" s="1"/>
  <c r="C18" i="6"/>
  <c r="D30" i="4" l="1"/>
  <c r="D29" i="4" l="1"/>
  <c r="D19" i="4" l="1"/>
  <c r="D52" i="8" l="1"/>
  <c r="E55" i="8"/>
  <c r="E52" i="8"/>
  <c r="E50" i="8" s="1"/>
  <c r="E47" i="8"/>
  <c r="E43" i="8"/>
  <c r="E38" i="8"/>
  <c r="E32" i="8"/>
  <c r="E25" i="8"/>
  <c r="E16" i="8"/>
  <c r="J27" i="7"/>
  <c r="J29" i="7" s="1"/>
  <c r="I27" i="7"/>
  <c r="I29" i="7" s="1"/>
  <c r="E40" i="5"/>
  <c r="F40" i="5"/>
  <c r="F43" i="5"/>
  <c r="F29" i="5"/>
  <c r="F26" i="5"/>
  <c r="F23" i="5"/>
  <c r="F20" i="5"/>
  <c r="F17" i="5"/>
  <c r="I43" i="4"/>
  <c r="I42" i="4" s="1"/>
  <c r="I38" i="4"/>
  <c r="I25" i="4"/>
  <c r="I20" i="4"/>
  <c r="I18" i="4" s="1"/>
  <c r="E48" i="4"/>
  <c r="E45" i="4"/>
  <c r="E43" i="4"/>
  <c r="E37" i="4"/>
  <c r="E35" i="4"/>
  <c r="E30" i="4"/>
  <c r="E29" i="4"/>
  <c r="E25" i="4"/>
  <c r="E22" i="4"/>
  <c r="E18" i="4"/>
  <c r="E15" i="4"/>
  <c r="E46" i="8" l="1"/>
  <c r="E34" i="4"/>
  <c r="F38" i="5"/>
  <c r="I36" i="4"/>
  <c r="E28" i="4"/>
  <c r="E14" i="4" s="1"/>
  <c r="E37" i="8"/>
  <c r="E50" i="4" l="1"/>
  <c r="D43" i="4"/>
  <c r="D37" i="4"/>
  <c r="D35" i="4"/>
  <c r="D55" i="8" l="1"/>
  <c r="D50" i="8"/>
  <c r="D47" i="8"/>
  <c r="D43" i="8"/>
  <c r="D38" i="8"/>
  <c r="D32" i="8"/>
  <c r="D25" i="8"/>
  <c r="D16" i="8"/>
  <c r="D46" i="8" l="1"/>
  <c r="D37" i="8"/>
  <c r="C21" i="6" l="1"/>
  <c r="I31" i="7" s="1"/>
  <c r="H42" i="4" l="1"/>
  <c r="H38" i="4"/>
  <c r="H25" i="4"/>
  <c r="D48" i="4"/>
  <c r="D45" i="4"/>
  <c r="D28" i="4"/>
  <c r="D25" i="4"/>
  <c r="D22" i="4"/>
  <c r="D18" i="4"/>
  <c r="D15" i="4"/>
  <c r="E43" i="5"/>
  <c r="E47" i="5" s="1"/>
  <c r="E29" i="5"/>
  <c r="E26" i="5"/>
  <c r="E23" i="5"/>
  <c r="E20" i="5"/>
  <c r="E17" i="5"/>
  <c r="D34" i="4" l="1"/>
  <c r="E38" i="5"/>
  <c r="E49" i="5" s="1"/>
  <c r="H36" i="4"/>
  <c r="D14" i="4"/>
  <c r="E51" i="5" l="1"/>
  <c r="E56" i="5" s="1"/>
  <c r="D15" i="8"/>
  <c r="D14" i="8" s="1"/>
  <c r="D58" i="8" s="1"/>
  <c r="D22" i="7"/>
  <c r="E22" i="7"/>
  <c r="E27" i="7" s="1"/>
  <c r="E29" i="7" s="1"/>
  <c r="F22" i="7"/>
  <c r="G22" i="7"/>
  <c r="G27" i="7" s="1"/>
  <c r="G29" i="7" s="1"/>
  <c r="G35" i="7" s="1"/>
  <c r="H22" i="7"/>
  <c r="I22" i="7"/>
  <c r="J22" i="7"/>
  <c r="C22" i="7"/>
  <c r="F25" i="7"/>
  <c r="D25" i="7"/>
  <c r="F35" i="7"/>
  <c r="D19" i="7"/>
  <c r="C19" i="7"/>
  <c r="K19" i="7" l="1"/>
  <c r="C17" i="6"/>
  <c r="E57" i="5"/>
  <c r="D27" i="7"/>
  <c r="D29" i="7" s="1"/>
  <c r="H27" i="7"/>
  <c r="H29" i="7" s="1"/>
  <c r="H35" i="7" s="1"/>
  <c r="H23" i="4" l="1"/>
  <c r="H15" i="4" s="1"/>
  <c r="H14" i="4" s="1"/>
  <c r="H50" i="4" s="1"/>
  <c r="G31" i="7"/>
  <c r="K21" i="7" l="1"/>
  <c r="C35" i="7" l="1"/>
  <c r="D35" i="7"/>
  <c r="F32" i="7"/>
  <c r="H32" i="7"/>
  <c r="H37" i="7" s="1"/>
  <c r="I37" i="7"/>
  <c r="J37" i="7"/>
  <c r="E32" i="7"/>
  <c r="E37" i="7" s="1"/>
  <c r="G32" i="7"/>
  <c r="G37" i="7" s="1"/>
  <c r="K31" i="7"/>
  <c r="K34" i="7"/>
  <c r="D32" i="7"/>
  <c r="C32" i="7"/>
  <c r="D37" i="7" l="1"/>
  <c r="K36" i="7"/>
  <c r="K33" i="7"/>
  <c r="K35" i="7"/>
  <c r="K32" i="7"/>
  <c r="K26" i="7" l="1"/>
  <c r="C25" i="7"/>
  <c r="K24" i="7"/>
  <c r="K23" i="7"/>
  <c r="F27" i="7"/>
  <c r="F29" i="7" s="1"/>
  <c r="F37" i="7" s="1"/>
  <c r="C27" i="7"/>
  <c r="C29" i="7" s="1"/>
  <c r="C37" i="7" s="1"/>
  <c r="C25" i="6"/>
  <c r="K22" i="7" l="1"/>
  <c r="K25" i="7"/>
  <c r="K27" i="7" l="1"/>
  <c r="K29" i="7" s="1"/>
  <c r="K37" i="7" s="1"/>
  <c r="D21" i="6"/>
  <c r="D50" i="4" l="1"/>
  <c r="F47" i="5"/>
  <c r="F49" i="5" s="1"/>
  <c r="F51" i="5" l="1"/>
  <c r="F56" i="5" s="1"/>
  <c r="D17" i="6" s="1"/>
  <c r="D25" i="6" s="1"/>
  <c r="E15" i="8"/>
  <c r="E14" i="8" s="1"/>
  <c r="E58" i="8" s="1"/>
  <c r="F57" i="5" l="1"/>
  <c r="I23" i="4" s="1"/>
  <c r="I15" i="4" s="1"/>
  <c r="I14" i="4" s="1"/>
  <c r="I50" i="4" s="1"/>
  <c r="I55" i="4" s="1"/>
</calcChain>
</file>

<file path=xl/sharedStrings.xml><?xml version="1.0" encoding="utf-8"?>
<sst xmlns="http://schemas.openxmlformats.org/spreadsheetml/2006/main" count="259" uniqueCount="205">
  <si>
    <t>(Euros)</t>
  </si>
  <si>
    <t>ACTIVO</t>
  </si>
  <si>
    <t>PATRIMONIO NETO Y PASIVO</t>
  </si>
  <si>
    <t>ACTIVO NO CORRIENTE:</t>
  </si>
  <si>
    <t>PATRIMONIO NETO:</t>
  </si>
  <si>
    <t>Capital escriturado</t>
  </si>
  <si>
    <t>Instalaciones técnicas y otro inmovilizado material</t>
  </si>
  <si>
    <t>Inmovilizado en curso y anticipos</t>
  </si>
  <si>
    <t>Otras reservas</t>
  </si>
  <si>
    <t>Otros activos financieros</t>
  </si>
  <si>
    <t>Activos por impuesto diferido</t>
  </si>
  <si>
    <t>ACTIVO CORRIENTE:</t>
  </si>
  <si>
    <t>PASIVO NO CORRIENTE:</t>
  </si>
  <si>
    <t>Deudas con entidades de crédito</t>
  </si>
  <si>
    <t>Pasivos por impuesto diferido</t>
  </si>
  <si>
    <t>Clientes por ventas y prestaciones de servicios</t>
  </si>
  <si>
    <t>PASIVO CORRIENTE:</t>
  </si>
  <si>
    <t>Otros créditos con las Administraciones Públicas</t>
  </si>
  <si>
    <t>Otros pasivos financieros</t>
  </si>
  <si>
    <t>Proveedores</t>
  </si>
  <si>
    <t>Acreedores varios</t>
  </si>
  <si>
    <t>Periodificaciones a corto plazo</t>
  </si>
  <si>
    <t>Personal</t>
  </si>
  <si>
    <t>Pasivos por impuesto corriente</t>
  </si>
  <si>
    <t>Tesorería</t>
  </si>
  <si>
    <t>Otras deudas con las Administraciones Públicas</t>
  </si>
  <si>
    <t>TOTAL ACTIVO</t>
  </si>
  <si>
    <t>TOTAL PATRIMONIO NETO Y PASIVO</t>
  </si>
  <si>
    <t>Ventas</t>
  </si>
  <si>
    <t>Prestación de servicios</t>
  </si>
  <si>
    <t>Trabajos realizados por otras empresas</t>
  </si>
  <si>
    <t>Ingresos accesorios y otros de gestión corriente</t>
  </si>
  <si>
    <t>Sueldos, salarios y asimilados</t>
  </si>
  <si>
    <t>Cargas sociales</t>
  </si>
  <si>
    <t>Servicios exteriores</t>
  </si>
  <si>
    <t>Tributos</t>
  </si>
  <si>
    <t>Otros gastos de gestión corriente</t>
  </si>
  <si>
    <t>RESULTADO DE EXPLOTACIÓN</t>
  </si>
  <si>
    <t>Ingresos financieros-</t>
  </si>
  <si>
    <t>Gastos financieros-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</si>
  <si>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</si>
  <si>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</si>
  <si>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</si>
  <si>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</si>
  <si>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</si>
  <si>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Diferencias de conversión</t>
  </si>
  <si>
    <t>Terrenos y construcciones</t>
  </si>
  <si>
    <t>Terrenos</t>
  </si>
  <si>
    <t>Construcciones</t>
  </si>
  <si>
    <t>Instrumentos de patrimonio</t>
  </si>
  <si>
    <t>Comerciales</t>
  </si>
  <si>
    <t>Clientes, empresas del grupo y asociadas</t>
  </si>
  <si>
    <t>Deudores varios</t>
  </si>
  <si>
    <t>Prima de emisión</t>
  </si>
  <si>
    <t>Reservas legal y estatutarias</t>
  </si>
  <si>
    <t>Reservas de capitalización</t>
  </si>
  <si>
    <t>(Acciones y participaciones en patrimonio propias)</t>
  </si>
  <si>
    <t>(Dividendo a cuenta)</t>
  </si>
  <si>
    <t>Proveedores, empresas del grupo y asociadas</t>
  </si>
  <si>
    <t>Personal (remuneraciones pendientes de pago)</t>
  </si>
  <si>
    <t>Otros resultados</t>
  </si>
  <si>
    <t>Diferencias de cambio</t>
  </si>
  <si>
    <t>Aplicaciones informáticas</t>
  </si>
  <si>
    <t>Pérdidas, deterioro y variación de provisiones por operaciones comerciales</t>
  </si>
  <si>
    <t>Fondo de comercio de consolidación</t>
  </si>
  <si>
    <t>Socios externos</t>
  </si>
  <si>
    <t>ALTIA CONSULTORES, S.A. Y SOCIEDADES DEPENDIENTES</t>
  </si>
  <si>
    <t>RESULTADO CONSOLIDADO DEL EJERCICIO</t>
  </si>
  <si>
    <t>Resultado atribuido a la sociedad dominante</t>
  </si>
  <si>
    <t>-</t>
  </si>
  <si>
    <t>Activos financieros disponibles para la venta</t>
  </si>
  <si>
    <t>Deterioro y resultados por enajenaciones de inmovilizado</t>
  </si>
  <si>
    <t>Resultado del ejercicio atribuible a la Sociedad Dominante</t>
  </si>
  <si>
    <t>Créditos a empresas del grupo y asociadas a corto plazo</t>
  </si>
  <si>
    <t>TOTAL INGRESOS Y GASTOS RECONOCIDOS (I+II+III)</t>
  </si>
  <si>
    <t>Capital</t>
  </si>
  <si>
    <t>TOTAL</t>
  </si>
  <si>
    <t xml:space="preserve">     Total ingresos y gastos reconocidos</t>
  </si>
  <si>
    <t xml:space="preserve">     Distribución de dividendos</t>
  </si>
  <si>
    <t xml:space="preserve">     Operaciones con acciones o participaciones propias (netas)</t>
  </si>
  <si>
    <t>SALDO A 1 DE ENERO DE 2018</t>
  </si>
  <si>
    <t>Notas</t>
  </si>
  <si>
    <t>FLUJOS DE EFECTIVO DE LAS ACTIVIDADES DE EXPLOTACIÓN (I):</t>
  </si>
  <si>
    <t>Resultado del ejercicio antes de impuestos:</t>
  </si>
  <si>
    <t xml:space="preserve">   - Amortización del inmovilizado</t>
  </si>
  <si>
    <t xml:space="preserve">   - Correcciones valorativas por deterioro</t>
  </si>
  <si>
    <t xml:space="preserve">   - Ingresos financieros</t>
  </si>
  <si>
    <t xml:space="preserve">   - Gastos financieros</t>
  </si>
  <si>
    <t xml:space="preserve">   - Otros ingresos y gastos</t>
  </si>
  <si>
    <t xml:space="preserve">   - Existencias</t>
  </si>
  <si>
    <t xml:space="preserve">   - Deudores y otras cuentas a cobrar</t>
  </si>
  <si>
    <t xml:space="preserve">   - Otros activos corrientes</t>
  </si>
  <si>
    <t xml:space="preserve">   - Acreedores y otras cuentas a pagar</t>
  </si>
  <si>
    <t xml:space="preserve">   - Otros pasivos corrientes</t>
  </si>
  <si>
    <t xml:space="preserve">   - Pagos de intereses</t>
  </si>
  <si>
    <t xml:space="preserve">   - Cobros de intereses</t>
  </si>
  <si>
    <t xml:space="preserve">   - Cobros (Pagos) por impuesto sobre beneficios</t>
  </si>
  <si>
    <t>FLUJOS DE EFECTIVO DE LAS ACTIVIDADES DE INVERSIÓN (II):</t>
  </si>
  <si>
    <t xml:space="preserve">   - Sociedades del grupo, neto de efectivo en sociedades consolidadas</t>
  </si>
  <si>
    <t xml:space="preserve">   - Inmovilizado intangible</t>
  </si>
  <si>
    <t xml:space="preserve">   - Inmovilizado material</t>
  </si>
  <si>
    <t xml:space="preserve">   - Otros activos financieros</t>
  </si>
  <si>
    <t>FLUJOS DE EFECTIVO DE LAS ACTIVIDADES DE FINANCIACIÓN (III):</t>
  </si>
  <si>
    <t>Cobros y pagos por instrumentos de patrimonio</t>
  </si>
  <si>
    <t xml:space="preserve">   - Adquisición de instrumentos de patrimonio propio</t>
  </si>
  <si>
    <t xml:space="preserve">   - Enajenación de instrumentos de patrimonio propio</t>
  </si>
  <si>
    <t>Cobros y pagos por instrumentos de pasivo financiero</t>
  </si>
  <si>
    <t xml:space="preserve">   a) Emisión (+)</t>
  </si>
  <si>
    <t>Pagos por dividendos y remuneraciones de otros instrumentos de patrimonio</t>
  </si>
  <si>
    <t xml:space="preserve">   a) Dividendos</t>
  </si>
  <si>
    <t>AUMENTO/(DISMINUCIÓN) NETA DEL EFECTIVO O EQUIVALENTES (I+II+III):</t>
  </si>
  <si>
    <t>Efectivo o equivalentes al comienzo del ejercicio</t>
  </si>
  <si>
    <t>Efectivo o equivalentes al final del ejercicio</t>
  </si>
  <si>
    <t xml:space="preserve">Reservas </t>
  </si>
  <si>
    <t xml:space="preserve">   - Resultados por bajas y enajenaciones del inmovilizado</t>
  </si>
  <si>
    <t xml:space="preserve">   - Diferencias de cambio</t>
  </si>
  <si>
    <t>RESULTADO DE LA CUENTA DE PÉRDIDAS Y GANANCIAS CONSOLIDADA (I)</t>
  </si>
  <si>
    <t>TOTAL INGRESOS Y GASTOS IMPUTADOS DIRECTAMENTE EN EL PATRIMONIO NETO CONSOLIDADO (II)</t>
  </si>
  <si>
    <t>TOTAL TRANSFERENCIAS A LA CUENTA DE PÉRDIDAS Y GANANCIAS CONSOLIDADA (III)</t>
  </si>
  <si>
    <t>Nota 5</t>
  </si>
  <si>
    <t>Nota 6</t>
  </si>
  <si>
    <t>Nota 7</t>
  </si>
  <si>
    <t>Nota 11</t>
  </si>
  <si>
    <t>Nota 8</t>
  </si>
  <si>
    <t>Nota 14</t>
  </si>
  <si>
    <t>Nota 9</t>
  </si>
  <si>
    <t>Provisiones a corto plazo</t>
  </si>
  <si>
    <t>Nota 10</t>
  </si>
  <si>
    <t>Resultado atribuido a socios externos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</si>
  <si>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</si>
  <si>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</si>
  <si>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</si>
  <si>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</si>
  <si>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>A) ESTADOS DE INGRESOS Y GASTOS RECONOCIDOS CONSOLIDADOS</t>
  </si>
  <si>
    <t>Prima de Emisión</t>
  </si>
  <si>
    <t>(Acciones y Participaciones en Patrimonio Propias)</t>
  </si>
  <si>
    <t>Resultado del Ejercicio Atribuido a la Sociedad Dominante</t>
  </si>
  <si>
    <t>(Dividendo a Cuenta)</t>
  </si>
  <si>
    <t>Ajustes por Cambios de Valor</t>
  </si>
  <si>
    <t>Socios Externos</t>
  </si>
  <si>
    <t>31.12.18</t>
  </si>
  <si>
    <t>Subvenciones de explotación incorporadas al resultado del ejercicio</t>
  </si>
  <si>
    <t>Consumo de mercaderías</t>
  </si>
  <si>
    <t>SALDO A 31 DE DICIEMBRE DE 2018</t>
  </si>
  <si>
    <t>CUENTAS DE PÉRDIDAS Y GANANCIAS CONSOLIDADAS CORRESPONDIENTES A LOS EJERCICIOS ANUALES</t>
  </si>
  <si>
    <t xml:space="preserve">ESTADOS DE CAMBIOS EN EL PATRIMONIO NETO CONSOLIDADO CORRESPONDIENTES A LOS EJERCICIOS ANUALES </t>
  </si>
  <si>
    <t>ESTADOS DE CAMBIOS EN EL PATRIMONIO NETO CONSOLIDADO CORRESPONDIENTES A LOS EJERCICIOS ANUALES</t>
  </si>
  <si>
    <t>B) ESTADOS TOTALES DE CAMBIOS EN EL PATRIMONIO NETO CONSOLIDADO</t>
  </si>
  <si>
    <t xml:space="preserve">ESTADOS DE FLUJOS DE EFECTIVO CONSOLIDADOS CORRESPONDIENTES A LOS EJERCICIOS ANUALES </t>
  </si>
  <si>
    <t xml:space="preserve">     Operaciones con acciones o participaciones propias (netas) (Nota 10)</t>
  </si>
  <si>
    <t>Notas 5, 6 y 7</t>
  </si>
  <si>
    <t>Nota 13</t>
  </si>
  <si>
    <t>Por valoración de instrumentos financieros (Nota 8)</t>
  </si>
  <si>
    <t>Efecto impositivo (Nota 13)</t>
  </si>
  <si>
    <t>Nota 16</t>
  </si>
  <si>
    <t>Créditos a empresas</t>
  </si>
  <si>
    <t xml:space="preserve">     Otras variaciones del patrimonio neto</t>
  </si>
  <si>
    <t>De empresas del grupo</t>
  </si>
  <si>
    <t xml:space="preserve">          Otras deudas</t>
  </si>
  <si>
    <t xml:space="preserve">          Deudas con entidades de crédito</t>
  </si>
  <si>
    <t xml:space="preserve">   - Variación de provisiones</t>
  </si>
  <si>
    <t>Nota 9 y 16</t>
  </si>
  <si>
    <t>Deudas con empresas del Grupo y asociadas a corto plazo</t>
  </si>
  <si>
    <t>De valores negociables y otros instrumentos financieros</t>
  </si>
  <si>
    <t>Deterioro  y resultado por enajenaciones de instrumentos financieros</t>
  </si>
  <si>
    <t>BALANCES CONSOLIDADOS AL 31 DE DICIEMBRE DE 2019 Y 2018 (NOTAS 1 A 4)</t>
  </si>
  <si>
    <t>Las Notas 1 a 20 de la Memoria consolidada adjunta forman parte integrante del balance consolidado al 31 de diciembre de 2019.</t>
  </si>
  <si>
    <t>31.12.19</t>
  </si>
  <si>
    <t>Inmovilizado intangible</t>
  </si>
  <si>
    <t>Inmovilizado material</t>
  </si>
  <si>
    <t>Inversiones inmobiliarias</t>
  </si>
  <si>
    <t>Inversiones en empresas del Grupo y asociadas a largo plazo</t>
  </si>
  <si>
    <t>Inversiones financieras a largo plazo</t>
  </si>
  <si>
    <t>Deudores comerciales y otras cuentas a cobrar</t>
  </si>
  <si>
    <t>Inversiones en empresas asociadas a corto plazo</t>
  </si>
  <si>
    <t>Inversiones financieras a corto plazo</t>
  </si>
  <si>
    <t>Efectivo y otros activos líquidos equivalentes</t>
  </si>
  <si>
    <t>FONDOS PROPIOS</t>
  </si>
  <si>
    <t>Reservas</t>
  </si>
  <si>
    <t>Ajustes por cambios de valor</t>
  </si>
  <si>
    <t>Deudas a corto plazo</t>
  </si>
  <si>
    <t>Acreedores comerciales y otras cuentas a pagar</t>
  </si>
  <si>
    <t>TERMINADOS EL 31 DE DICIEMBRE DE 2019 Y DE 2018 (NOTAS 1 A 4)</t>
  </si>
  <si>
    <t>Importe neto de la cifra de negocios</t>
  </si>
  <si>
    <t>Aprovisionamientos</t>
  </si>
  <si>
    <t>Otros ingresos de explotación</t>
  </si>
  <si>
    <t>Gastos de personal</t>
  </si>
  <si>
    <t>Otros gastos de explotación</t>
  </si>
  <si>
    <t xml:space="preserve">     Operaciones con socios o propietarios</t>
  </si>
  <si>
    <t xml:space="preserve">     Reparto de resultado de 2017</t>
  </si>
  <si>
    <t>SALDO A 1 DE ENERO DE 2019</t>
  </si>
  <si>
    <t xml:space="preserve">     Reparto de resultado de 2018</t>
  </si>
  <si>
    <t>SALDO A 31 DE DICIEMBRE DE 2019</t>
  </si>
  <si>
    <t>Las Notas 1 a 20 de la Memoria consolidada adjunta forman parte integrante del estado total de cambios en el patrimonio neto consolidado correspondiente al ejercicio anual terminado el 31 de diciembre de 2019.</t>
  </si>
  <si>
    <t>Cambios en el capital corriente</t>
  </si>
  <si>
    <t>Otros flujos de efectivo de las actividades de explotación</t>
  </si>
  <si>
    <t>Pagos por inversiones</t>
  </si>
  <si>
    <t>Cobros por desinversiones</t>
  </si>
  <si>
    <t xml:space="preserve">Las Notas 1 a 20 de la Memoria consolidada adjunta forman parte integrante del estado de flujos de efectivo consolidado correspondiente 
al ejercicio anual terminado el 31 de diciembre de 2019.
</t>
  </si>
  <si>
    <t>Notas 9 y 16</t>
  </si>
  <si>
    <t>Las Notas 1 a 20 de la Memoria consolidada adjunta forman parte integrante de la cuenta de pérdidas y ganancias consolidada 
correspondiente al ejercicio anual terminado el 31 de diciembre de 2019.</t>
  </si>
  <si>
    <t>Las Notas 1 a 20 de la Memoria consolidada adjunta forman parte integrante del estado de ingresos y gastos reconocidos consolidado 
correspondiente al ejercicio anual terminado el 31 de diciembre de 2019.</t>
  </si>
  <si>
    <t xml:space="preserve">     Distribución de dividendos (Nota 3)</t>
  </si>
  <si>
    <t>Ajustes al resultado</t>
  </si>
  <si>
    <t>Existencias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</si>
</sst>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#,###_);\(#,###\)"/>
    <numFmt numFmtId="167" formatCode="_ * #,##0.00_ ;_ * \-#,##0.00_ ;_ * &quot;-&quot;??_ ;_ @_ "/>
    <numFmt numFmtId="168" formatCode="#,##0\ ;\(#,##0\);\-"/>
    <numFmt numFmtId="169" formatCode="#,##0\ ;\(#,##0\)\ ;\-\ "/>
    <numFmt numFmtId="170" formatCode="#,###_);\(#,###\);\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9"/>
      <name val="Trebuchet MS"/>
      <family val="2"/>
    </font>
    <font>
      <sz val="11"/>
      <color rgb="FF000000"/>
      <name val="Calibri"/>
      <family val="2"/>
    </font>
    <font>
      <b/>
      <u/>
      <sz val="9"/>
      <name val="Trebuchet MS"/>
      <family val="2"/>
    </font>
    <font>
      <sz val="9"/>
      <color theme="1"/>
      <name val="Trebuchet MS"/>
      <family val="2"/>
    </font>
    <font>
      <sz val="8"/>
      <color rgb="FF000000"/>
      <name val="Arial"/>
      <family val="2"/>
    </font>
    <font>
      <b/>
      <sz val="11"/>
      <name val="Trebuchet MS"/>
      <family val="2"/>
    </font>
    <font>
      <b/>
      <sz val="9"/>
      <color rgb="FFFF0000"/>
      <name val="Wingdings"/>
      <charset val="2"/>
    </font>
    <font>
      <sz val="11"/>
      <color theme="1"/>
      <name val="Trebuchet MS"/>
      <family val="2"/>
    </font>
    <font>
      <b/>
      <sz val="9"/>
      <color rgb="FF0000FF"/>
      <name val="Trebuchet MS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7" fillId="0" borderId="0"/>
    <xf numFmtId="0" fontId="2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>
      <alignment vertical="center" wrapText="1"/>
    </xf>
    <xf numFmtId="0" fontId="23" fillId="0" borderId="38">
      <alignment horizontal="right" vertical="center" wrapText="1"/>
    </xf>
    <xf numFmtId="43" fontId="1" fillId="0" borderId="0" applyFont="0" applyFill="0" applyBorder="0" applyAlignment="0" applyProtection="0"/>
    <xf numFmtId="14" fontId="23" fillId="0" borderId="38">
      <alignment horizontal="center" vertical="center" wrapText="1"/>
    </xf>
    <xf numFmtId="0" fontId="23" fillId="0" borderId="38">
      <alignment horizontal="center" vertical="center" wrapTex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0">
    <xf numFmtId="0" fontId="0" fillId="0" borderId="0" xfId="0"/>
    <xf numFmtId="166" fontId="4" fillId="0" borderId="0" xfId="2" applyNumberFormat="1" applyFont="1" applyFill="1"/>
    <xf numFmtId="4" fontId="6" fillId="0" borderId="0" xfId="2" applyNumberFormat="1" applyFont="1" applyFill="1"/>
    <xf numFmtId="166" fontId="6" fillId="0" borderId="0" xfId="2" applyNumberFormat="1" applyFont="1" applyFill="1"/>
    <xf numFmtId="4" fontId="6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center"/>
    </xf>
    <xf numFmtId="166" fontId="8" fillId="0" borderId="0" xfId="2" applyNumberFormat="1" applyFont="1" applyFill="1" applyAlignment="1">
      <alignment horizontal="centerContinuous"/>
    </xf>
    <xf numFmtId="4" fontId="11" fillId="0" borderId="0" xfId="2" applyNumberFormat="1" applyFont="1" applyFill="1" applyBorder="1" applyAlignment="1"/>
    <xf numFmtId="4" fontId="11" fillId="0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 applyAlignment="1">
      <alignment horizontal="right"/>
    </xf>
    <xf numFmtId="166" fontId="7" fillId="0" borderId="1" xfId="2" applyNumberFormat="1" applyFont="1" applyFill="1" applyBorder="1"/>
    <xf numFmtId="166" fontId="7" fillId="0" borderId="0" xfId="2" applyNumberFormat="1" applyFont="1" applyFill="1"/>
    <xf numFmtId="166" fontId="7" fillId="0" borderId="6" xfId="2" applyNumberFormat="1" applyFont="1" applyFill="1" applyBorder="1"/>
    <xf numFmtId="4" fontId="12" fillId="0" borderId="7" xfId="2" applyNumberFormat="1" applyFont="1" applyFill="1" applyBorder="1" applyAlignment="1">
      <alignment horizontal="center"/>
    </xf>
    <xf numFmtId="4" fontId="12" fillId="0" borderId="8" xfId="2" applyNumberFormat="1" applyFont="1" applyFill="1" applyBorder="1" applyAlignment="1">
      <alignment horizontal="center"/>
    </xf>
    <xf numFmtId="166" fontId="6" fillId="0" borderId="10" xfId="2" applyNumberFormat="1" applyFont="1" applyFill="1" applyBorder="1"/>
    <xf numFmtId="4" fontId="6" fillId="0" borderId="0" xfId="2" applyNumberFormat="1" applyFont="1" applyFill="1" applyBorder="1"/>
    <xf numFmtId="166" fontId="7" fillId="0" borderId="10" xfId="2" applyNumberFormat="1" applyFont="1" applyFill="1" applyBorder="1"/>
    <xf numFmtId="4" fontId="12" fillId="0" borderId="0" xfId="2" applyNumberFormat="1" applyFont="1" applyFill="1" applyBorder="1"/>
    <xf numFmtId="4" fontId="12" fillId="0" borderId="16" xfId="2" applyNumberFormat="1" applyFont="1" applyFill="1" applyBorder="1" applyAlignment="1">
      <alignment horizontal="center"/>
    </xf>
    <xf numFmtId="4" fontId="12" fillId="0" borderId="18" xfId="2" applyNumberFormat="1" applyFont="1" applyFill="1" applyBorder="1"/>
    <xf numFmtId="4" fontId="12" fillId="0" borderId="0" xfId="2" applyNumberFormat="1" applyFont="1" applyFill="1" applyBorder="1" applyAlignment="1">
      <alignment horizontal="center"/>
    </xf>
    <xf numFmtId="168" fontId="12" fillId="0" borderId="16" xfId="2" applyNumberFormat="1" applyFont="1" applyFill="1" applyBorder="1" applyAlignment="1">
      <alignment horizontal="right"/>
    </xf>
    <xf numFmtId="4" fontId="13" fillId="0" borderId="18" xfId="2" applyNumberFormat="1" applyFont="1" applyFill="1" applyBorder="1"/>
    <xf numFmtId="4" fontId="11" fillId="0" borderId="0" xfId="2" applyNumberFormat="1" applyFont="1" applyFill="1" applyBorder="1"/>
    <xf numFmtId="168" fontId="11" fillId="0" borderId="16" xfId="2" applyNumberFormat="1" applyFont="1" applyFill="1" applyBorder="1" applyAlignment="1">
      <alignment horizontal="right"/>
    </xf>
    <xf numFmtId="4" fontId="11" fillId="0" borderId="18" xfId="2" applyNumberFormat="1" applyFont="1" applyFill="1" applyBorder="1"/>
    <xf numFmtId="168" fontId="11" fillId="0" borderId="16" xfId="2" applyNumberFormat="1" applyFont="1" applyFill="1" applyBorder="1" applyAlignment="1">
      <alignment horizontal="center"/>
    </xf>
    <xf numFmtId="3" fontId="6" fillId="0" borderId="0" xfId="2" applyNumberFormat="1" applyFont="1" applyFill="1"/>
    <xf numFmtId="4" fontId="7" fillId="0" borderId="0" xfId="2" applyNumberFormat="1" applyFont="1" applyFill="1" applyBorder="1" applyAlignment="1">
      <alignment horizontal="center"/>
    </xf>
    <xf numFmtId="168" fontId="11" fillId="0" borderId="17" xfId="2" applyNumberFormat="1" applyFont="1" applyFill="1" applyBorder="1" applyAlignment="1">
      <alignment horizontal="right"/>
    </xf>
    <xf numFmtId="4" fontId="7" fillId="0" borderId="0" xfId="2" applyNumberFormat="1" applyFont="1" applyFill="1"/>
    <xf numFmtId="4" fontId="12" fillId="0" borderId="18" xfId="2" applyNumberFormat="1" applyFont="1" applyFill="1" applyBorder="1" applyAlignment="1">
      <alignment horizontal="center"/>
    </xf>
    <xf numFmtId="166" fontId="6" fillId="0" borderId="6" xfId="2" applyNumberFormat="1" applyFont="1" applyFill="1" applyBorder="1"/>
    <xf numFmtId="168" fontId="12" fillId="0" borderId="25" xfId="2" applyNumberFormat="1" applyFont="1" applyFill="1" applyBorder="1" applyAlignment="1">
      <alignment horizontal="right" vertical="center"/>
    </xf>
    <xf numFmtId="168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Border="1"/>
    <xf numFmtId="4" fontId="10" fillId="0" borderId="0" xfId="2" applyNumberFormat="1" applyFont="1" applyFill="1" applyAlignment="1">
      <alignment horizontal="centerContinuous"/>
    </xf>
    <xf numFmtId="168" fontId="12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Border="1" applyAlignment="1">
      <alignment horizontal="center"/>
    </xf>
    <xf numFmtId="168" fontId="6" fillId="0" borderId="0" xfId="2" applyNumberFormat="1" applyFont="1" applyFill="1"/>
    <xf numFmtId="166" fontId="14" fillId="0" borderId="0" xfId="2" applyNumberFormat="1" applyFont="1" applyFill="1"/>
    <xf numFmtId="166" fontId="14" fillId="0" borderId="0" xfId="2" applyNumberFormat="1" applyFont="1" applyFill="1" applyAlignment="1">
      <alignment horizontal="center"/>
    </xf>
    <xf numFmtId="4" fontId="14" fillId="0" borderId="0" xfId="2" applyNumberFormat="1" applyFont="1" applyFill="1" applyAlignment="1">
      <alignment horizontal="right"/>
    </xf>
    <xf numFmtId="166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right"/>
    </xf>
    <xf numFmtId="166" fontId="12" fillId="0" borderId="21" xfId="2" applyNumberFormat="1" applyFont="1" applyFill="1" applyBorder="1" applyAlignment="1">
      <alignment horizontal="center"/>
    </xf>
    <xf numFmtId="166" fontId="6" fillId="0" borderId="18" xfId="2" applyNumberFormat="1" applyFont="1" applyFill="1" applyBorder="1"/>
    <xf numFmtId="166" fontId="12" fillId="0" borderId="0" xfId="2" applyNumberFormat="1" applyFont="1" applyFill="1" applyBorder="1"/>
    <xf numFmtId="4" fontId="12" fillId="0" borderId="17" xfId="2" applyNumberFormat="1" applyFont="1" applyFill="1" applyBorder="1" applyAlignment="1">
      <alignment horizontal="center"/>
    </xf>
    <xf numFmtId="166" fontId="11" fillId="0" borderId="0" xfId="2" applyNumberFormat="1" applyFont="1" applyFill="1" applyBorder="1"/>
    <xf numFmtId="166" fontId="11" fillId="0" borderId="0" xfId="2" applyNumberFormat="1" applyFont="1" applyFill="1" applyBorder="1" applyAlignment="1">
      <alignment horizontal="left"/>
    </xf>
    <xf numFmtId="168" fontId="12" fillId="0" borderId="11" xfId="2" applyNumberFormat="1" applyFont="1" applyFill="1" applyBorder="1" applyAlignment="1">
      <alignment horizontal="right"/>
    </xf>
    <xf numFmtId="166" fontId="7" fillId="0" borderId="22" xfId="2" applyNumberFormat="1" applyFont="1" applyFill="1" applyBorder="1"/>
    <xf numFmtId="166" fontId="7" fillId="0" borderId="0" xfId="2" applyNumberFormat="1" applyFont="1" applyFill="1" applyBorder="1"/>
    <xf numFmtId="166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166" fontId="15" fillId="0" borderId="0" xfId="2" applyNumberFormat="1" applyFont="1" applyFill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6" fontId="11" fillId="0" borderId="24" xfId="2" applyNumberFormat="1" applyFont="1" applyFill="1" applyBorder="1"/>
    <xf numFmtId="168" fontId="7" fillId="0" borderId="0" xfId="2" applyNumberFormat="1" applyFont="1" applyFill="1" applyAlignment="1">
      <alignment horizontal="right"/>
    </xf>
    <xf numFmtId="3" fontId="6" fillId="0" borderId="0" xfId="2" applyNumberFormat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  <xf numFmtId="3" fontId="12" fillId="0" borderId="8" xfId="2" applyNumberFormat="1" applyFont="1" applyFill="1" applyBorder="1" applyAlignment="1">
      <alignment horizontal="center"/>
    </xf>
    <xf numFmtId="3" fontId="12" fillId="0" borderId="16" xfId="2" applyNumberFormat="1" applyFont="1" applyFill="1" applyBorder="1" applyAlignment="1">
      <alignment horizontal="right"/>
    </xf>
    <xf numFmtId="3" fontId="11" fillId="0" borderId="16" xfId="2" applyNumberFormat="1" applyFont="1" applyFill="1" applyBorder="1" applyAlignment="1">
      <alignment horizontal="right"/>
    </xf>
    <xf numFmtId="3" fontId="11" fillId="0" borderId="17" xfId="2" applyNumberFormat="1" applyFont="1" applyFill="1" applyBorder="1" applyAlignment="1">
      <alignment horizontal="right"/>
    </xf>
    <xf numFmtId="3" fontId="7" fillId="0" borderId="0" xfId="2" applyNumberFormat="1" applyFont="1" applyFill="1"/>
    <xf numFmtId="169" fontId="11" fillId="0" borderId="16" xfId="2" applyNumberFormat="1" applyFont="1" applyFill="1" applyBorder="1" applyAlignment="1">
      <alignment horizontal="center"/>
    </xf>
    <xf numFmtId="169" fontId="7" fillId="0" borderId="0" xfId="2" applyNumberFormat="1" applyFont="1" applyFill="1" applyAlignment="1">
      <alignment horizontal="center"/>
    </xf>
    <xf numFmtId="169" fontId="12" fillId="0" borderId="8" xfId="2" applyNumberFormat="1" applyFont="1" applyFill="1" applyBorder="1" applyAlignment="1">
      <alignment horizontal="center"/>
    </xf>
    <xf numFmtId="169" fontId="12" fillId="0" borderId="8" xfId="2" applyNumberFormat="1" applyFont="1" applyFill="1" applyBorder="1" applyAlignment="1">
      <alignment horizontal="right"/>
    </xf>
    <xf numFmtId="169" fontId="11" fillId="0" borderId="16" xfId="2" applyNumberFormat="1" applyFont="1" applyFill="1" applyBorder="1" applyAlignment="1">
      <alignment horizontal="right"/>
    </xf>
    <xf numFmtId="169" fontId="11" fillId="0" borderId="8" xfId="2" applyNumberFormat="1" applyFont="1" applyFill="1" applyBorder="1" applyAlignment="1">
      <alignment horizontal="right"/>
    </xf>
    <xf numFmtId="169" fontId="7" fillId="0" borderId="0" xfId="2" applyNumberFormat="1" applyFont="1" applyFill="1" applyAlignment="1">
      <alignment horizontal="right"/>
    </xf>
    <xf numFmtId="169" fontId="12" fillId="0" borderId="0" xfId="2" applyNumberFormat="1" applyFont="1" applyFill="1" applyBorder="1" applyAlignment="1">
      <alignment horizontal="center"/>
    </xf>
    <xf numFmtId="169" fontId="7" fillId="0" borderId="0" xfId="2" applyNumberFormat="1" applyFont="1" applyFill="1" applyBorder="1" applyAlignment="1">
      <alignment horizontal="center"/>
    </xf>
    <xf numFmtId="169" fontId="6" fillId="0" borderId="0" xfId="2" applyNumberFormat="1" applyFont="1" applyFill="1"/>
    <xf numFmtId="168" fontId="14" fillId="0" borderId="0" xfId="2" applyNumberFormat="1" applyFont="1" applyFill="1" applyAlignment="1">
      <alignment horizontal="center"/>
    </xf>
    <xf numFmtId="168" fontId="12" fillId="0" borderId="17" xfId="2" applyNumberFormat="1" applyFont="1" applyFill="1" applyBorder="1" applyAlignment="1">
      <alignment horizontal="center"/>
    </xf>
    <xf numFmtId="168" fontId="7" fillId="0" borderId="0" xfId="1" applyNumberFormat="1" applyFont="1" applyFill="1" applyAlignment="1">
      <alignment horizontal="center"/>
    </xf>
    <xf numFmtId="169" fontId="12" fillId="0" borderId="16" xfId="2" applyNumberFormat="1" applyFont="1" applyFill="1" applyBorder="1" applyAlignment="1">
      <alignment horizontal="right"/>
    </xf>
    <xf numFmtId="166" fontId="12" fillId="0" borderId="0" xfId="2" applyNumberFormat="1" applyFont="1"/>
    <xf numFmtId="166" fontId="12" fillId="0" borderId="0" xfId="2" applyNumberFormat="1" applyFont="1" applyAlignment="1"/>
    <xf numFmtId="166" fontId="11" fillId="0" borderId="0" xfId="2" applyNumberFormat="1" applyFont="1"/>
    <xf numFmtId="166" fontId="12" fillId="0" borderId="10" xfId="2" applyNumberFormat="1" applyFont="1" applyBorder="1"/>
    <xf numFmtId="166" fontId="12" fillId="0" borderId="6" xfId="2" applyNumberFormat="1" applyFont="1" applyBorder="1"/>
    <xf numFmtId="166" fontId="11" fillId="0" borderId="10" xfId="2" applyNumberFormat="1" applyFont="1" applyBorder="1"/>
    <xf numFmtId="166" fontId="11" fillId="0" borderId="0" xfId="2" applyNumberFormat="1" applyFont="1" applyBorder="1"/>
    <xf numFmtId="166" fontId="11" fillId="0" borderId="11" xfId="2" applyNumberFormat="1" applyFont="1" applyBorder="1"/>
    <xf numFmtId="166" fontId="12" fillId="0" borderId="0" xfId="2" applyNumberFormat="1" applyFont="1" applyBorder="1"/>
    <xf numFmtId="9" fontId="19" fillId="0" borderId="0" xfId="3" applyFont="1"/>
    <xf numFmtId="166" fontId="11" fillId="0" borderId="22" xfId="2" applyNumberFormat="1" applyFont="1" applyBorder="1"/>
    <xf numFmtId="166" fontId="11" fillId="0" borderId="0" xfId="2" applyNumberFormat="1" applyFont="1" applyFill="1"/>
    <xf numFmtId="0" fontId="11" fillId="0" borderId="0" xfId="2" applyFont="1" applyFill="1" applyAlignment="1"/>
    <xf numFmtId="166" fontId="11" fillId="0" borderId="0" xfId="2" applyNumberFormat="1" applyFont="1" applyAlignment="1">
      <alignment horizontal="centerContinuous"/>
    </xf>
    <xf numFmtId="166" fontId="11" fillId="0" borderId="0" xfId="2" applyNumberFormat="1" applyFont="1" applyAlignment="1">
      <alignment horizontal="center"/>
    </xf>
    <xf numFmtId="166" fontId="11" fillId="0" borderId="0" xfId="2" applyNumberFormat="1" applyFont="1" applyFill="1" applyAlignment="1">
      <alignment horizontal="center" wrapText="1"/>
    </xf>
    <xf numFmtId="166" fontId="12" fillId="0" borderId="0" xfId="2" applyNumberFormat="1" applyFont="1" applyFill="1" applyAlignment="1">
      <alignment horizontal="center"/>
    </xf>
    <xf numFmtId="166" fontId="12" fillId="0" borderId="0" xfId="2" applyNumberFormat="1" applyFont="1" applyFill="1"/>
    <xf numFmtId="166" fontId="18" fillId="0" borderId="0" xfId="2" applyNumberFormat="1" applyFont="1" applyFill="1" applyAlignment="1">
      <alignment horizontal="center"/>
    </xf>
    <xf numFmtId="166" fontId="11" fillId="0" borderId="0" xfId="2" applyNumberFormat="1" applyFont="1" applyFill="1" applyAlignment="1">
      <alignment horizontal="center"/>
    </xf>
    <xf numFmtId="166" fontId="12" fillId="0" borderId="1" xfId="2" applyNumberFormat="1" applyFont="1" applyFill="1" applyBorder="1" applyAlignment="1">
      <alignment horizontal="center"/>
    </xf>
    <xf numFmtId="166" fontId="12" fillId="0" borderId="27" xfId="2" applyNumberFormat="1" applyFont="1" applyFill="1" applyBorder="1" applyAlignment="1">
      <alignment horizontal="center"/>
    </xf>
    <xf numFmtId="166" fontId="12" fillId="0" borderId="10" xfId="2" applyNumberFormat="1" applyFont="1" applyFill="1" applyBorder="1" applyAlignment="1">
      <alignment horizontal="center"/>
    </xf>
    <xf numFmtId="166" fontId="12" fillId="0" borderId="18" xfId="2" applyNumberFormat="1" applyFont="1" applyFill="1" applyBorder="1" applyAlignment="1">
      <alignment horizontal="center"/>
    </xf>
    <xf numFmtId="166" fontId="12" fillId="0" borderId="6" xfId="2" applyNumberFormat="1" applyFont="1" applyFill="1" applyBorder="1" applyAlignment="1">
      <alignment horizontal="center"/>
    </xf>
    <xf numFmtId="166" fontId="11" fillId="0" borderId="10" xfId="2" applyNumberFormat="1" applyFont="1" applyFill="1" applyBorder="1"/>
    <xf numFmtId="166" fontId="11" fillId="0" borderId="18" xfId="2" applyNumberFormat="1" applyFont="1" applyFill="1" applyBorder="1"/>
    <xf numFmtId="166" fontId="12" fillId="0" borderId="10" xfId="2" applyNumberFormat="1" applyFont="1" applyFill="1" applyBorder="1"/>
    <xf numFmtId="166" fontId="12" fillId="0" borderId="0" xfId="0" applyNumberFormat="1" applyFont="1" applyFill="1" applyBorder="1"/>
    <xf numFmtId="168" fontId="12" fillId="0" borderId="12" xfId="0" applyNumberFormat="1" applyFont="1" applyFill="1" applyBorder="1" applyAlignment="1">
      <alignment horizontal="right"/>
    </xf>
    <xf numFmtId="168" fontId="12" fillId="0" borderId="33" xfId="0" applyNumberFormat="1" applyFont="1" applyFill="1" applyBorder="1" applyAlignment="1">
      <alignment horizontal="right"/>
    </xf>
    <xf numFmtId="168" fontId="12" fillId="0" borderId="34" xfId="0" applyNumberFormat="1" applyFont="1" applyFill="1" applyBorder="1" applyAlignment="1">
      <alignment horizontal="right"/>
    </xf>
    <xf numFmtId="168" fontId="12" fillId="0" borderId="19" xfId="0" applyNumberFormat="1" applyFont="1" applyFill="1" applyBorder="1" applyAlignment="1">
      <alignment horizontal="right"/>
    </xf>
    <xf numFmtId="168" fontId="12" fillId="0" borderId="11" xfId="0" applyNumberFormat="1" applyFont="1" applyFill="1" applyBorder="1" applyAlignment="1">
      <alignment horizontal="right"/>
    </xf>
    <xf numFmtId="168" fontId="12" fillId="0" borderId="0" xfId="0" applyNumberFormat="1" applyFont="1" applyFill="1" applyBorder="1" applyAlignment="1">
      <alignment horizontal="right"/>
    </xf>
    <xf numFmtId="168" fontId="12" fillId="0" borderId="17" xfId="0" applyNumberFormat="1" applyFont="1" applyFill="1" applyBorder="1" applyAlignment="1">
      <alignment horizontal="right"/>
    </xf>
    <xf numFmtId="168" fontId="12" fillId="0" borderId="16" xfId="0" applyNumberFormat="1" applyFont="1" applyFill="1" applyBorder="1" applyAlignment="1">
      <alignment horizontal="right"/>
    </xf>
    <xf numFmtId="168" fontId="12" fillId="0" borderId="15" xfId="0" applyNumberFormat="1" applyFont="1" applyFill="1" applyBorder="1" applyAlignment="1">
      <alignment horizontal="right"/>
    </xf>
    <xf numFmtId="166" fontId="12" fillId="0" borderId="18" xfId="0" applyNumberFormat="1" applyFont="1" applyFill="1" applyBorder="1"/>
    <xf numFmtId="168" fontId="12" fillId="0" borderId="16" xfId="4" quotePrefix="1" applyNumberFormat="1" applyFont="1" applyFill="1" applyBorder="1" applyAlignment="1">
      <alignment horizontal="right"/>
    </xf>
    <xf numFmtId="166" fontId="11" fillId="0" borderId="18" xfId="0" applyNumberFormat="1" applyFont="1" applyFill="1" applyBorder="1"/>
    <xf numFmtId="168" fontId="11" fillId="0" borderId="16" xfId="4" quotePrefix="1" applyNumberFormat="1" applyFont="1" applyFill="1" applyBorder="1" applyAlignment="1">
      <alignment horizontal="right"/>
    </xf>
    <xf numFmtId="168" fontId="11" fillId="0" borderId="17" xfId="4" quotePrefix="1" applyNumberFormat="1" applyFont="1" applyFill="1" applyBorder="1" applyAlignment="1">
      <alignment horizontal="right"/>
    </xf>
    <xf numFmtId="168" fontId="11" fillId="0" borderId="15" xfId="0" applyNumberFormat="1" applyFont="1" applyFill="1" applyBorder="1" applyAlignment="1">
      <alignment horizontal="right"/>
    </xf>
    <xf numFmtId="168" fontId="12" fillId="0" borderId="12" xfId="4" quotePrefix="1" applyNumberFormat="1" applyFont="1" applyFill="1" applyBorder="1" applyAlignment="1">
      <alignment horizontal="right"/>
    </xf>
    <xf numFmtId="166" fontId="12" fillId="0" borderId="22" xfId="2" applyNumberFormat="1" applyFont="1" applyFill="1" applyBorder="1"/>
    <xf numFmtId="166" fontId="12" fillId="0" borderId="35" xfId="0" applyNumberFormat="1" applyFont="1" applyFill="1" applyBorder="1"/>
    <xf numFmtId="165" fontId="11" fillId="0" borderId="0" xfId="1" applyFont="1" applyFill="1"/>
    <xf numFmtId="166" fontId="12" fillId="0" borderId="16" xfId="2" applyNumberFormat="1" applyFont="1" applyFill="1" applyBorder="1"/>
    <xf numFmtId="166" fontId="12" fillId="0" borderId="10" xfId="2" applyNumberFormat="1" applyFont="1" applyFill="1" applyBorder="1" applyAlignment="1"/>
    <xf numFmtId="166" fontId="12" fillId="0" borderId="0" xfId="2" applyNumberFormat="1" applyFont="1" applyFill="1" applyAlignment="1"/>
    <xf numFmtId="166" fontId="11" fillId="0" borderId="0" xfId="2" applyNumberFormat="1" applyFont="1" applyFill="1" applyAlignment="1">
      <alignment horizontal="centerContinuous"/>
    </xf>
    <xf numFmtId="168" fontId="12" fillId="0" borderId="29" xfId="0" applyNumberFormat="1" applyFont="1" applyFill="1" applyBorder="1" applyAlignment="1">
      <alignment horizontal="right"/>
    </xf>
    <xf numFmtId="168" fontId="12" fillId="0" borderId="28" xfId="0" applyNumberFormat="1" applyFont="1" applyFill="1" applyBorder="1" applyAlignment="1">
      <alignment horizontal="right"/>
    </xf>
    <xf numFmtId="168" fontId="12" fillId="0" borderId="17" xfId="1" quotePrefix="1" applyNumberFormat="1" applyFont="1" applyFill="1" applyBorder="1" applyAlignment="1">
      <alignment horizontal="right"/>
    </xf>
    <xf numFmtId="168" fontId="11" fillId="0" borderId="0" xfId="2" applyNumberFormat="1" applyFont="1" applyFill="1"/>
    <xf numFmtId="168" fontId="11" fillId="0" borderId="16" xfId="2" applyNumberFormat="1" applyFont="1" applyFill="1" applyBorder="1" applyAlignment="1">
      <alignment horizontal="center" vertical="center"/>
    </xf>
    <xf numFmtId="169" fontId="6" fillId="0" borderId="0" xfId="2" applyNumberFormat="1" applyFont="1" applyFill="1" applyAlignment="1">
      <alignment horizontal="right"/>
    </xf>
    <xf numFmtId="166" fontId="6" fillId="0" borderId="0" xfId="2" applyNumberFormat="1" applyFont="1" applyFill="1" applyAlignment="1"/>
    <xf numFmtId="166" fontId="18" fillId="0" borderId="0" xfId="2" applyNumberFormat="1" applyFont="1" applyFill="1" applyAlignment="1"/>
    <xf numFmtId="166" fontId="11" fillId="0" borderId="0" xfId="2" applyNumberFormat="1" applyFont="1" applyFill="1" applyAlignment="1"/>
    <xf numFmtId="166" fontId="9" fillId="0" borderId="0" xfId="2" applyNumberFormat="1" applyFont="1" applyFill="1" applyAlignment="1">
      <alignment horizontal="center"/>
    </xf>
    <xf numFmtId="166" fontId="10" fillId="0" borderId="0" xfId="2" applyNumberFormat="1" applyFont="1" applyFill="1" applyAlignment="1">
      <alignment horizontal="center"/>
    </xf>
    <xf numFmtId="4" fontId="12" fillId="0" borderId="2" xfId="2" applyNumberFormat="1" applyFont="1" applyFill="1" applyBorder="1"/>
    <xf numFmtId="4" fontId="12" fillId="0" borderId="11" xfId="2" applyNumberFormat="1" applyFont="1" applyFill="1" applyBorder="1" applyAlignment="1">
      <alignment horizontal="center"/>
    </xf>
    <xf numFmtId="3" fontId="12" fillId="0" borderId="12" xfId="2" applyNumberFormat="1" applyFont="1" applyFill="1" applyBorder="1" applyAlignment="1">
      <alignment horizontal="center"/>
    </xf>
    <xf numFmtId="4" fontId="11" fillId="0" borderId="13" xfId="2" applyNumberFormat="1" applyFont="1" applyFill="1" applyBorder="1"/>
    <xf numFmtId="4" fontId="12" fillId="0" borderId="14" xfId="2" applyNumberFormat="1" applyFont="1" applyFill="1" applyBorder="1" applyAlignment="1">
      <alignment horizontal="center"/>
    </xf>
    <xf numFmtId="169" fontId="12" fillId="0" borderId="12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/>
    </xf>
    <xf numFmtId="4" fontId="12" fillId="0" borderId="0" xfId="2" applyNumberFormat="1" applyFont="1" applyFill="1" applyAlignment="1">
      <alignment horizontal="center"/>
    </xf>
    <xf numFmtId="4" fontId="11" fillId="0" borderId="0" xfId="2" applyNumberFormat="1" applyFont="1" applyFill="1"/>
    <xf numFmtId="166" fontId="6" fillId="0" borderId="22" xfId="2" applyNumberFormat="1" applyFont="1" applyFill="1" applyBorder="1" applyAlignment="1">
      <alignment horizontal="right" vertical="center"/>
    </xf>
    <xf numFmtId="4" fontId="12" fillId="0" borderId="31" xfId="2" applyNumberFormat="1" applyFont="1" applyFill="1" applyBorder="1" applyAlignment="1">
      <alignment horizontal="right" vertical="center"/>
    </xf>
    <xf numFmtId="4" fontId="12" fillId="0" borderId="23" xfId="2" applyNumberFormat="1" applyFont="1" applyFill="1" applyBorder="1" applyAlignment="1">
      <alignment horizontal="right" vertical="center"/>
    </xf>
    <xf numFmtId="166" fontId="7" fillId="0" borderId="0" xfId="2" applyNumberFormat="1" applyFont="1" applyFill="1" applyAlignment="1">
      <alignment horizontal="right" vertical="center"/>
    </xf>
    <xf numFmtId="168" fontId="12" fillId="0" borderId="12" xfId="2" applyNumberFormat="1" applyFont="1" applyFill="1" applyBorder="1" applyAlignment="1">
      <alignment horizontal="right" vertical="center"/>
    </xf>
    <xf numFmtId="168" fontId="12" fillId="0" borderId="19" xfId="2" applyNumberFormat="1" applyFont="1" applyFill="1" applyBorder="1" applyAlignment="1">
      <alignment horizontal="right" vertical="center"/>
    </xf>
    <xf numFmtId="168" fontId="12" fillId="0" borderId="8" xfId="2" applyNumberFormat="1" applyFont="1" applyFill="1" applyBorder="1" applyAlignment="1">
      <alignment horizontal="right" vertical="center"/>
    </xf>
    <xf numFmtId="168" fontId="12" fillId="0" borderId="15" xfId="2" applyNumberFormat="1" applyFont="1" applyFill="1" applyBorder="1" applyAlignment="1">
      <alignment horizontal="right" vertical="center"/>
    </xf>
    <xf numFmtId="168" fontId="11" fillId="0" borderId="15" xfId="2" applyNumberFormat="1" applyFont="1" applyFill="1" applyBorder="1" applyAlignment="1">
      <alignment horizontal="right" vertical="center"/>
    </xf>
    <xf numFmtId="168" fontId="12" fillId="0" borderId="16" xfId="2" applyNumberFormat="1" applyFont="1" applyFill="1" applyBorder="1" applyAlignment="1">
      <alignment horizontal="right" vertical="center"/>
    </xf>
    <xf numFmtId="168" fontId="12" fillId="0" borderId="11" xfId="2" applyNumberFormat="1" applyFont="1" applyFill="1" applyBorder="1" applyAlignment="1">
      <alignment horizontal="right" vertical="center"/>
    </xf>
    <xf numFmtId="168" fontId="11" fillId="0" borderId="8" xfId="2" quotePrefix="1" applyNumberFormat="1" applyFont="1" applyFill="1" applyBorder="1" applyAlignment="1">
      <alignment horizontal="right" vertical="center"/>
    </xf>
    <xf numFmtId="168" fontId="12" fillId="0" borderId="30" xfId="2" applyNumberFormat="1" applyFont="1" applyFill="1" applyBorder="1" applyAlignment="1">
      <alignment horizontal="right" vertical="center"/>
    </xf>
    <xf numFmtId="168" fontId="12" fillId="0" borderId="16" xfId="2" applyNumberFormat="1" applyFont="1" applyFill="1" applyBorder="1" applyAlignment="1">
      <alignment horizontal="center" vertical="center"/>
    </xf>
    <xf numFmtId="166" fontId="12" fillId="0" borderId="0" xfId="2" applyNumberFormat="1" applyFont="1" applyBorder="1" applyAlignment="1">
      <alignment vertical="center"/>
    </xf>
    <xf numFmtId="166" fontId="12" fillId="0" borderId="12" xfId="2" applyNumberFormat="1" applyFont="1" applyBorder="1" applyAlignment="1">
      <alignment vertical="center"/>
    </xf>
    <xf numFmtId="166" fontId="11" fillId="0" borderId="0" xfId="2" applyNumberFormat="1" applyFont="1" applyBorder="1" applyAlignment="1">
      <alignment vertical="center"/>
    </xf>
    <xf numFmtId="166" fontId="11" fillId="0" borderId="16" xfId="2" applyNumberFormat="1" applyFont="1" applyBorder="1" applyAlignment="1">
      <alignment vertical="center"/>
    </xf>
    <xf numFmtId="170" fontId="12" fillId="0" borderId="12" xfId="2" quotePrefix="1" applyNumberFormat="1" applyFont="1" applyBorder="1" applyAlignment="1">
      <alignment horizontal="right" vertical="center"/>
    </xf>
    <xf numFmtId="170" fontId="12" fillId="0" borderId="19" xfId="2" quotePrefix="1" applyNumberFormat="1" applyFont="1" applyFill="1" applyBorder="1" applyAlignment="1">
      <alignment horizontal="right" vertical="center"/>
    </xf>
    <xf numFmtId="170" fontId="12" fillId="0" borderId="16" xfId="2" applyNumberFormat="1" applyFont="1" applyBorder="1" applyAlignment="1">
      <alignment vertical="center"/>
    </xf>
    <xf numFmtId="166" fontId="11" fillId="0" borderId="7" xfId="2" applyNumberFormat="1" applyFont="1" applyBorder="1" applyAlignment="1">
      <alignment vertical="center"/>
    </xf>
    <xf numFmtId="166" fontId="11" fillId="0" borderId="8" xfId="2" applyNumberFormat="1" applyFont="1" applyBorder="1" applyAlignment="1">
      <alignment vertical="center"/>
    </xf>
    <xf numFmtId="166" fontId="12" fillId="0" borderId="24" xfId="2" applyNumberFormat="1" applyFont="1" applyBorder="1" applyAlignment="1">
      <alignment vertical="center"/>
    </xf>
    <xf numFmtId="166" fontId="12" fillId="0" borderId="25" xfId="2" applyNumberFormat="1" applyFont="1" applyBorder="1" applyAlignment="1">
      <alignment vertical="center"/>
    </xf>
    <xf numFmtId="166" fontId="5" fillId="0" borderId="0" xfId="2" applyNumberFormat="1" applyFont="1" applyAlignment="1">
      <alignment horizontal="center"/>
    </xf>
    <xf numFmtId="166" fontId="9" fillId="0" borderId="0" xfId="2" applyNumberFormat="1" applyFont="1" applyFill="1" applyAlignment="1"/>
    <xf numFmtId="166" fontId="21" fillId="0" borderId="0" xfId="2" applyNumberFormat="1" applyFont="1"/>
    <xf numFmtId="166" fontId="10" fillId="0" borderId="0" xfId="2" applyNumberFormat="1" applyFont="1"/>
    <xf numFmtId="166" fontId="12" fillId="0" borderId="4" xfId="2" applyNumberFormat="1" applyFont="1" applyFill="1" applyBorder="1" applyAlignment="1">
      <alignment horizontal="center" wrapText="1"/>
    </xf>
    <xf numFmtId="166" fontId="12" fillId="0" borderId="18" xfId="2" applyNumberFormat="1" applyFont="1" applyFill="1" applyBorder="1" applyAlignment="1">
      <alignment vertical="center"/>
    </xf>
    <xf numFmtId="166" fontId="12" fillId="0" borderId="18" xfId="2" applyNumberFormat="1" applyFont="1" applyFill="1" applyBorder="1" applyAlignment="1">
      <alignment horizontal="center" vertical="center"/>
    </xf>
    <xf numFmtId="166" fontId="12" fillId="0" borderId="16" xfId="2" applyNumberFormat="1" applyFont="1" applyFill="1" applyBorder="1" applyAlignment="1">
      <alignment vertical="center"/>
    </xf>
    <xf numFmtId="168" fontId="12" fillId="0" borderId="16" xfId="2" applyNumberFormat="1" applyFont="1" applyFill="1" applyBorder="1" applyAlignment="1">
      <alignment vertical="center"/>
    </xf>
    <xf numFmtId="168" fontId="12" fillId="0" borderId="15" xfId="2" applyNumberFormat="1" applyFont="1" applyFill="1" applyBorder="1" applyAlignment="1">
      <alignment vertical="center"/>
    </xf>
    <xf numFmtId="166" fontId="11" fillId="0" borderId="18" xfId="2" applyNumberFormat="1" applyFont="1" applyFill="1" applyBorder="1" applyAlignment="1">
      <alignment vertical="center"/>
    </xf>
    <xf numFmtId="168" fontId="11" fillId="0" borderId="16" xfId="2" applyNumberFormat="1" applyFont="1" applyFill="1" applyBorder="1" applyAlignment="1">
      <alignment horizontal="right" vertical="center"/>
    </xf>
    <xf numFmtId="166" fontId="11" fillId="0" borderId="18" xfId="2" applyNumberFormat="1" applyFont="1" applyFill="1" applyBorder="1" applyAlignment="1">
      <alignment horizontal="left" vertical="center"/>
    </xf>
    <xf numFmtId="166" fontId="11" fillId="0" borderId="16" xfId="2" applyNumberFormat="1" applyFont="1" applyFill="1" applyBorder="1" applyAlignment="1">
      <alignment vertical="center"/>
    </xf>
    <xf numFmtId="166" fontId="12" fillId="0" borderId="18" xfId="2" quotePrefix="1" applyNumberFormat="1" applyFont="1" applyFill="1" applyBorder="1" applyAlignment="1">
      <alignment vertical="center"/>
    </xf>
    <xf numFmtId="168" fontId="11" fillId="0" borderId="16" xfId="2" applyNumberFormat="1" applyFont="1" applyFill="1" applyBorder="1" applyAlignment="1">
      <alignment vertical="center"/>
    </xf>
    <xf numFmtId="166" fontId="11" fillId="0" borderId="0" xfId="2" applyNumberFormat="1" applyFont="1" applyFill="1" applyBorder="1" applyAlignment="1">
      <alignment vertical="center"/>
    </xf>
    <xf numFmtId="168" fontId="11" fillId="0" borderId="15" xfId="2" applyNumberFormat="1" applyFont="1" applyFill="1" applyBorder="1" applyAlignment="1">
      <alignment vertical="center"/>
    </xf>
    <xf numFmtId="166" fontId="12" fillId="0" borderId="0" xfId="2" applyNumberFormat="1" applyFont="1" applyFill="1" applyBorder="1" applyAlignment="1">
      <alignment vertical="center"/>
    </xf>
    <xf numFmtId="168" fontId="11" fillId="0" borderId="16" xfId="2" quotePrefix="1" applyNumberFormat="1" applyFont="1" applyFill="1" applyBorder="1" applyAlignment="1">
      <alignment horizontal="right" vertical="center"/>
    </xf>
    <xf numFmtId="168" fontId="12" fillId="0" borderId="16" xfId="2" quotePrefix="1" applyNumberFormat="1" applyFont="1" applyFill="1" applyBorder="1" applyAlignment="1">
      <alignment horizontal="right" vertical="center"/>
    </xf>
    <xf numFmtId="166" fontId="16" fillId="0" borderId="0" xfId="2" applyNumberFormat="1" applyFont="1" applyFill="1" applyBorder="1" applyAlignment="1">
      <alignment vertical="center"/>
    </xf>
    <xf numFmtId="166" fontId="13" fillId="0" borderId="16" xfId="2" applyNumberFormat="1" applyFont="1" applyFill="1" applyBorder="1" applyAlignment="1">
      <alignment horizontal="center" vertical="center"/>
    </xf>
    <xf numFmtId="166" fontId="11" fillId="0" borderId="35" xfId="2" applyNumberFormat="1" applyFont="1" applyFill="1" applyBorder="1" applyAlignment="1">
      <alignment vertical="center"/>
    </xf>
    <xf numFmtId="166" fontId="11" fillId="0" borderId="30" xfId="2" applyNumberFormat="1" applyFont="1" applyFill="1" applyBorder="1" applyAlignment="1">
      <alignment vertical="center"/>
    </xf>
    <xf numFmtId="168" fontId="11" fillId="0" borderId="30" xfId="2" applyNumberFormat="1" applyFont="1" applyFill="1" applyBorder="1" applyAlignment="1">
      <alignment vertical="center"/>
    </xf>
    <xf numFmtId="168" fontId="11" fillId="0" borderId="26" xfId="2" applyNumberFormat="1" applyFont="1" applyFill="1" applyBorder="1" applyAlignment="1">
      <alignment vertical="center"/>
    </xf>
    <xf numFmtId="166" fontId="12" fillId="0" borderId="16" xfId="2" applyNumberFormat="1" applyFont="1" applyFill="1" applyBorder="1" applyAlignment="1">
      <alignment horizontal="center" vertical="center"/>
    </xf>
    <xf numFmtId="4" fontId="12" fillId="0" borderId="31" xfId="2" applyNumberFormat="1" applyFont="1" applyFill="1" applyBorder="1" applyAlignment="1">
      <alignment horizontal="center" vertical="center"/>
    </xf>
    <xf numFmtId="166" fontId="11" fillId="0" borderId="20" xfId="2" applyNumberFormat="1" applyFont="1" applyBorder="1" applyAlignment="1">
      <alignment horizontal="right"/>
    </xf>
    <xf numFmtId="166" fontId="12" fillId="0" borderId="19" xfId="2" applyNumberFormat="1" applyFont="1" applyFill="1" applyBorder="1" applyAlignment="1">
      <alignment horizontal="right" vertical="center"/>
    </xf>
    <xf numFmtId="170" fontId="12" fillId="0" borderId="15" xfId="2" applyNumberFormat="1" applyFont="1" applyFill="1" applyBorder="1" applyAlignment="1">
      <alignment horizontal="right" vertical="center"/>
    </xf>
    <xf numFmtId="166" fontId="11" fillId="0" borderId="9" xfId="2" applyNumberFormat="1" applyFont="1" applyFill="1" applyBorder="1" applyAlignment="1">
      <alignment horizontal="right" vertical="center"/>
    </xf>
    <xf numFmtId="166" fontId="12" fillId="0" borderId="28" xfId="2" applyNumberFormat="1" applyFont="1" applyFill="1" applyBorder="1" applyAlignment="1">
      <alignment horizontal="right" vertical="center"/>
    </xf>
    <xf numFmtId="166" fontId="11" fillId="0" borderId="11" xfId="2" applyNumberFormat="1" applyFont="1" applyFill="1" applyBorder="1" applyAlignment="1">
      <alignment horizontal="right"/>
    </xf>
    <xf numFmtId="166" fontId="11" fillId="0" borderId="0" xfId="2" applyNumberFormat="1" applyFont="1" applyFill="1" applyBorder="1" applyAlignment="1">
      <alignment horizontal="right"/>
    </xf>
    <xf numFmtId="166" fontId="11" fillId="0" borderId="17" xfId="2" applyNumberFormat="1" applyFont="1" applyFill="1" applyBorder="1" applyAlignment="1">
      <alignment horizontal="right"/>
    </xf>
    <xf numFmtId="166" fontId="11" fillId="0" borderId="16" xfId="2" applyNumberFormat="1" applyFont="1" applyFill="1" applyBorder="1" applyAlignment="1">
      <alignment horizontal="right"/>
    </xf>
    <xf numFmtId="166" fontId="11" fillId="0" borderId="15" xfId="2" applyNumberFormat="1" applyFont="1" applyFill="1" applyBorder="1" applyAlignment="1">
      <alignment horizontal="right"/>
    </xf>
    <xf numFmtId="166" fontId="12" fillId="0" borderId="12" xfId="2" applyNumberFormat="1" applyFont="1" applyFill="1" applyBorder="1" applyAlignment="1">
      <alignment horizontal="center" vertical="center"/>
    </xf>
    <xf numFmtId="169" fontId="22" fillId="0" borderId="0" xfId="2" applyNumberFormat="1" applyFont="1" applyFill="1" applyAlignment="1">
      <alignment horizontal="center" vertical="center"/>
    </xf>
    <xf numFmtId="168" fontId="11" fillId="0" borderId="0" xfId="4" quotePrefix="1" applyNumberFormat="1" applyFont="1" applyFill="1" applyBorder="1" applyAlignment="1">
      <alignment horizontal="right"/>
    </xf>
    <xf numFmtId="168" fontId="11" fillId="0" borderId="36" xfId="4" quotePrefix="1" applyNumberFormat="1" applyFont="1" applyFill="1" applyBorder="1" applyAlignment="1">
      <alignment horizontal="right"/>
    </xf>
    <xf numFmtId="168" fontId="11" fillId="0" borderId="11" xfId="4" quotePrefix="1" applyNumberFormat="1" applyFont="1" applyFill="1" applyBorder="1" applyAlignment="1">
      <alignment horizontal="right"/>
    </xf>
    <xf numFmtId="166" fontId="7" fillId="0" borderId="0" xfId="2" applyNumberFormat="1" applyFont="1" applyFill="1" applyBorder="1" applyAlignment="1">
      <alignment horizontal="center"/>
    </xf>
    <xf numFmtId="166" fontId="7" fillId="0" borderId="17" xfId="2" applyNumberFormat="1" applyFont="1" applyFill="1" applyBorder="1" applyAlignment="1">
      <alignment horizontal="center"/>
    </xf>
    <xf numFmtId="166" fontId="12" fillId="0" borderId="17" xfId="2" applyNumberFormat="1" applyFont="1" applyFill="1" applyBorder="1" applyAlignment="1">
      <alignment horizontal="center"/>
    </xf>
    <xf numFmtId="168" fontId="12" fillId="0" borderId="34" xfId="2" applyNumberFormat="1" applyFont="1" applyFill="1" applyBorder="1" applyAlignment="1">
      <alignment horizontal="right" vertical="center"/>
    </xf>
    <xf numFmtId="166" fontId="12" fillId="0" borderId="37" xfId="2" applyNumberFormat="1" applyFont="1" applyFill="1" applyBorder="1" applyAlignment="1">
      <alignment horizontal="center"/>
    </xf>
    <xf numFmtId="168" fontId="7" fillId="0" borderId="16" xfId="2" applyNumberFormat="1" applyFont="1" applyFill="1" applyBorder="1" applyAlignment="1">
      <alignment horizontal="center"/>
    </xf>
    <xf numFmtId="169" fontId="12" fillId="0" borderId="3" xfId="2" applyNumberFormat="1" applyFont="1" applyFill="1" applyBorder="1" applyAlignment="1">
      <alignment horizontal="center"/>
    </xf>
    <xf numFmtId="168" fontId="12" fillId="0" borderId="16" xfId="2" applyNumberFormat="1" applyFont="1" applyFill="1" applyBorder="1" applyAlignment="1">
      <alignment horizontal="center"/>
    </xf>
    <xf numFmtId="166" fontId="12" fillId="0" borderId="18" xfId="0" applyNumberFormat="1" applyFont="1" applyFill="1" applyBorder="1"/>
    <xf numFmtId="168" fontId="12" fillId="0" borderId="17" xfId="4" quotePrefix="1" applyNumberFormat="1" applyFont="1" applyFill="1" applyBorder="1" applyAlignment="1">
      <alignment horizontal="center" vertical="center"/>
    </xf>
    <xf numFmtId="168" fontId="11" fillId="0" borderId="16" xfId="4" quotePrefix="1" applyNumberFormat="1" applyFont="1" applyFill="1" applyBorder="1" applyAlignment="1">
      <alignment horizontal="center" vertical="center"/>
    </xf>
    <xf numFmtId="168" fontId="12" fillId="0" borderId="16" xfId="4" quotePrefix="1" applyNumberFormat="1" applyFont="1" applyFill="1" applyBorder="1" applyAlignment="1">
      <alignment horizontal="center" vertical="center"/>
    </xf>
    <xf numFmtId="168" fontId="12" fillId="0" borderId="15" xfId="0" applyNumberFormat="1" applyFont="1" applyFill="1" applyBorder="1" applyAlignment="1">
      <alignment horizontal="right"/>
    </xf>
    <xf numFmtId="166" fontId="12" fillId="0" borderId="18" xfId="0" applyNumberFormat="1" applyFont="1" applyFill="1" applyBorder="1"/>
    <xf numFmtId="168" fontId="12" fillId="0" borderId="16" xfId="4" quotePrefix="1" applyNumberFormat="1" applyFont="1" applyFill="1" applyBorder="1" applyAlignment="1">
      <alignment horizontal="right"/>
    </xf>
    <xf numFmtId="168" fontId="11" fillId="0" borderId="16" xfId="4" quotePrefix="1" applyNumberFormat="1" applyFont="1" applyFill="1" applyBorder="1" applyAlignment="1">
      <alignment horizontal="right"/>
    </xf>
    <xf numFmtId="168" fontId="24" fillId="0" borderId="16" xfId="4" quotePrefix="1" applyNumberFormat="1" applyFont="1" applyFill="1" applyBorder="1" applyAlignment="1">
      <alignment horizontal="center" vertical="center"/>
    </xf>
    <xf numFmtId="169" fontId="11" fillId="0" borderId="0" xfId="2" applyNumberFormat="1" applyFont="1" applyFill="1"/>
    <xf numFmtId="168" fontId="12" fillId="0" borderId="0" xfId="4" quotePrefix="1" applyNumberFormat="1" applyFont="1" applyFill="1" applyBorder="1" applyAlignment="1">
      <alignment horizontal="center" vertical="center"/>
    </xf>
    <xf numFmtId="166" fontId="25" fillId="0" borderId="0" xfId="2" applyNumberFormat="1" applyFont="1" applyFill="1" applyBorder="1"/>
    <xf numFmtId="168" fontId="16" fillId="0" borderId="16" xfId="2" quotePrefix="1" applyNumberFormat="1" applyFont="1" applyFill="1" applyBorder="1" applyAlignment="1">
      <alignment horizontal="center" vertical="center"/>
    </xf>
    <xf numFmtId="166" fontId="25" fillId="0" borderId="0" xfId="2" applyNumberFormat="1" applyFont="1" applyFill="1" applyBorder="1" applyAlignment="1">
      <alignment horizontal="left"/>
    </xf>
    <xf numFmtId="168" fontId="12" fillId="2" borderId="16" xfId="2" applyNumberFormat="1" applyFont="1" applyFill="1" applyBorder="1" applyAlignment="1">
      <alignment horizontal="right" vertical="center"/>
    </xf>
    <xf numFmtId="169" fontId="7" fillId="0" borderId="0" xfId="2" applyNumberFormat="1" applyFont="1" applyFill="1" applyAlignment="1">
      <alignment horizontal="right" vertical="center"/>
    </xf>
    <xf numFmtId="166" fontId="7" fillId="0" borderId="40" xfId="2" applyNumberFormat="1" applyFont="1" applyFill="1" applyBorder="1"/>
    <xf numFmtId="166" fontId="12" fillId="0" borderId="41" xfId="2" applyNumberFormat="1" applyFont="1" applyFill="1" applyBorder="1" applyAlignment="1">
      <alignment horizontal="center"/>
    </xf>
    <xf numFmtId="166" fontId="12" fillId="0" borderId="34" xfId="2" applyNumberFormat="1" applyFont="1" applyFill="1" applyBorder="1" applyAlignment="1">
      <alignment horizontal="center" vertical="center"/>
    </xf>
    <xf numFmtId="168" fontId="12" fillId="0" borderId="12" xfId="2" quotePrefix="1" applyNumberFormat="1" applyFont="1" applyFill="1" applyBorder="1" applyAlignment="1">
      <alignment horizontal="center"/>
    </xf>
    <xf numFmtId="170" fontId="12" fillId="0" borderId="39" xfId="2" quotePrefix="1" applyNumberFormat="1" applyFont="1" applyFill="1" applyBorder="1" applyAlignment="1">
      <alignment horizontal="center" vertical="center"/>
    </xf>
    <xf numFmtId="170" fontId="12" fillId="0" borderId="12" xfId="2" quotePrefix="1" applyNumberFormat="1" applyFont="1" applyFill="1" applyBorder="1" applyAlignment="1">
      <alignment horizontal="center" vertical="center"/>
    </xf>
    <xf numFmtId="166" fontId="12" fillId="0" borderId="40" xfId="2" applyNumberFormat="1" applyFont="1" applyBorder="1"/>
    <xf numFmtId="166" fontId="12" fillId="0" borderId="41" xfId="2" applyNumberFormat="1" applyFont="1" applyBorder="1" applyAlignment="1">
      <alignment horizontal="center"/>
    </xf>
    <xf numFmtId="4" fontId="12" fillId="0" borderId="12" xfId="2" quotePrefix="1" applyNumberFormat="1" applyFont="1" applyFill="1" applyBorder="1" applyAlignment="1">
      <alignment horizontal="center"/>
    </xf>
    <xf numFmtId="168" fontId="12" fillId="0" borderId="16" xfId="4" quotePrefix="1" applyNumberFormat="1" applyFont="1" applyFill="1" applyBorder="1" applyAlignment="1">
      <alignment horizontal="right" vertical="center"/>
    </xf>
    <xf numFmtId="166" fontId="12" fillId="0" borderId="42" xfId="2" applyNumberFormat="1" applyFont="1" applyFill="1" applyBorder="1"/>
    <xf numFmtId="166" fontId="12" fillId="0" borderId="43" xfId="2" applyNumberFormat="1" applyFont="1" applyFill="1" applyBorder="1" applyAlignment="1">
      <alignment horizontal="center" vertical="center"/>
    </xf>
    <xf numFmtId="4" fontId="12" fillId="0" borderId="43" xfId="2" quotePrefix="1" applyNumberFormat="1" applyFont="1" applyFill="1" applyBorder="1" applyAlignment="1">
      <alignment horizontal="center" vertical="center"/>
    </xf>
    <xf numFmtId="4" fontId="12" fillId="0" borderId="44" xfId="2" quotePrefix="1" applyNumberFormat="1" applyFont="1" applyFill="1" applyBorder="1" applyAlignment="1">
      <alignment horizontal="center" vertical="center"/>
    </xf>
    <xf numFmtId="166" fontId="12" fillId="0" borderId="45" xfId="2" applyNumberFormat="1" applyFont="1" applyFill="1" applyBorder="1" applyAlignment="1">
      <alignment horizontal="center" vertical="center"/>
    </xf>
    <xf numFmtId="166" fontId="12" fillId="0" borderId="19" xfId="2" applyNumberFormat="1" applyFont="1" applyFill="1" applyBorder="1" applyAlignment="1">
      <alignment horizontal="center" vertical="center"/>
    </xf>
    <xf numFmtId="168" fontId="12" fillId="2" borderId="15" xfId="2" applyNumberFormat="1" applyFont="1" applyFill="1" applyBorder="1" applyAlignment="1">
      <alignment horizontal="right" vertical="center"/>
    </xf>
    <xf numFmtId="168" fontId="12" fillId="0" borderId="15" xfId="2" applyNumberFormat="1" applyFont="1" applyFill="1" applyBorder="1" applyAlignment="1">
      <alignment horizontal="center" vertical="center"/>
    </xf>
    <xf numFmtId="168" fontId="12" fillId="0" borderId="8" xfId="2" applyNumberFormat="1" applyFont="1" applyFill="1" applyBorder="1" applyAlignment="1">
      <alignment horizontal="center" vertical="center"/>
    </xf>
    <xf numFmtId="168" fontId="12" fillId="0" borderId="17" xfId="1" quotePrefix="1" applyNumberFormat="1" applyFont="1" applyFill="1" applyBorder="1" applyAlignment="1">
      <alignment horizontal="right" vertical="center"/>
    </xf>
    <xf numFmtId="168" fontId="12" fillId="0" borderId="16" xfId="4" quotePrefix="1" applyNumberFormat="1" applyFont="1" applyFill="1" applyBorder="1" applyAlignment="1">
      <alignment horizontal="center"/>
    </xf>
    <xf numFmtId="168" fontId="11" fillId="0" borderId="16" xfId="4" quotePrefix="1" applyNumberFormat="1" applyFont="1" applyFill="1" applyBorder="1" applyAlignment="1">
      <alignment horizontal="center"/>
    </xf>
    <xf numFmtId="168" fontId="11" fillId="0" borderId="46" xfId="2" applyNumberFormat="1" applyFont="1" applyFill="1" applyBorder="1" applyAlignment="1">
      <alignment vertical="center"/>
    </xf>
    <xf numFmtId="168" fontId="12" fillId="0" borderId="39" xfId="2" applyNumberFormat="1" applyFont="1" applyFill="1" applyBorder="1" applyAlignment="1">
      <alignment horizontal="right" vertical="center"/>
    </xf>
    <xf numFmtId="168" fontId="12" fillId="0" borderId="46" xfId="2" applyNumberFormat="1" applyFont="1" applyFill="1" applyBorder="1" applyAlignment="1">
      <alignment vertical="center"/>
    </xf>
    <xf numFmtId="168" fontId="11" fillId="0" borderId="46" xfId="2" applyNumberFormat="1" applyFont="1" applyFill="1" applyBorder="1" applyAlignment="1">
      <alignment horizontal="right" vertical="center"/>
    </xf>
    <xf numFmtId="168" fontId="11" fillId="0" borderId="46" xfId="2" applyNumberFormat="1" applyFont="1" applyFill="1" applyBorder="1" applyAlignment="1">
      <alignment horizontal="center" vertical="center"/>
    </xf>
    <xf numFmtId="168" fontId="12" fillId="0" borderId="39" xfId="2" applyNumberFormat="1" applyFont="1" applyFill="1" applyBorder="1" applyAlignment="1">
      <alignment vertical="center"/>
    </xf>
    <xf numFmtId="168" fontId="11" fillId="0" borderId="46" xfId="2" quotePrefix="1" applyNumberFormat="1" applyFont="1" applyFill="1" applyBorder="1" applyAlignment="1">
      <alignment horizontal="right" vertical="center"/>
    </xf>
    <xf numFmtId="168" fontId="12" fillId="0" borderId="46" xfId="2" quotePrefix="1" applyNumberFormat="1" applyFont="1" applyFill="1" applyBorder="1" applyAlignment="1">
      <alignment horizontal="right" vertical="center"/>
    </xf>
    <xf numFmtId="168" fontId="16" fillId="0" borderId="46" xfId="2" quotePrefix="1" applyNumberFormat="1" applyFont="1" applyFill="1" applyBorder="1" applyAlignment="1">
      <alignment horizontal="center" vertical="center"/>
    </xf>
    <xf numFmtId="168" fontId="11" fillId="0" borderId="46" xfId="4" applyNumberFormat="1" applyFont="1" applyFill="1" applyBorder="1" applyAlignment="1">
      <alignment horizontal="right" vertical="center"/>
    </xf>
    <xf numFmtId="168" fontId="12" fillId="0" borderId="12" xfId="2" applyNumberFormat="1" applyFont="1" applyFill="1" applyBorder="1" applyAlignment="1">
      <alignment vertical="center"/>
    </xf>
    <xf numFmtId="168" fontId="11" fillId="0" borderId="8" xfId="4" applyNumberFormat="1" applyFont="1" applyFill="1" applyBorder="1" applyAlignment="1">
      <alignment horizontal="right" vertical="center"/>
    </xf>
    <xf numFmtId="169" fontId="11" fillId="0" borderId="16" xfId="2" applyNumberFormat="1" applyFont="1" applyFill="1" applyBorder="1" applyAlignment="1">
      <alignment horizontal="center" vertical="center"/>
    </xf>
    <xf numFmtId="169" fontId="11" fillId="0" borderId="16" xfId="2" quotePrefix="1" applyNumberFormat="1" applyFont="1" applyFill="1" applyBorder="1" applyAlignment="1">
      <alignment horizontal="center" vertical="center"/>
    </xf>
    <xf numFmtId="168" fontId="11" fillId="0" borderId="16" xfId="2" applyNumberFormat="1" applyFont="1" applyFill="1" applyBorder="1" applyAlignment="1">
      <alignment horizontal="right" vertical="center"/>
    </xf>
    <xf numFmtId="168" fontId="12" fillId="0" borderId="17" xfId="2" applyNumberFormat="1" applyFont="1" applyFill="1" applyBorder="1" applyAlignment="1">
      <alignment horizontal="right"/>
    </xf>
    <xf numFmtId="3" fontId="12" fillId="0" borderId="17" xfId="2" applyNumberFormat="1" applyFont="1" applyFill="1" applyBorder="1" applyAlignment="1">
      <alignment horizontal="right"/>
    </xf>
    <xf numFmtId="4" fontId="12" fillId="0" borderId="16" xfId="2" applyNumberFormat="1" applyFont="1" applyFill="1" applyBorder="1" applyAlignment="1">
      <alignment horizontal="left"/>
    </xf>
    <xf numFmtId="4" fontId="11" fillId="0" borderId="16" xfId="2" applyNumberFormat="1" applyFont="1" applyFill="1" applyBorder="1"/>
    <xf numFmtId="4" fontId="12" fillId="0" borderId="16" xfId="2" applyNumberFormat="1" applyFont="1" applyFill="1" applyBorder="1"/>
    <xf numFmtId="4" fontId="12" fillId="0" borderId="8" xfId="2" applyNumberFormat="1" applyFont="1" applyFill="1" applyBorder="1"/>
    <xf numFmtId="4" fontId="6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0" fontId="0" fillId="0" borderId="0" xfId="0" applyFill="1"/>
    <xf numFmtId="166" fontId="5" fillId="0" borderId="0" xfId="2" applyNumberFormat="1" applyFont="1" applyFill="1"/>
    <xf numFmtId="166" fontId="15" fillId="0" borderId="0" xfId="2" applyNumberFormat="1" applyFont="1" applyFill="1"/>
    <xf numFmtId="4" fontId="6" fillId="0" borderId="0" xfId="2" applyNumberFormat="1" applyFont="1" applyFill="1" applyAlignment="1">
      <alignment horizontal="center"/>
    </xf>
    <xf numFmtId="4" fontId="5" fillId="0" borderId="0" xfId="2" applyNumberFormat="1" applyFont="1" applyFill="1" applyAlignment="1">
      <alignment horizontal="center"/>
    </xf>
    <xf numFmtId="4" fontId="9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3" xfId="2" applyNumberFormat="1" applyFont="1" applyFill="1" applyBorder="1" applyAlignment="1">
      <alignment horizontal="center" vertical="center"/>
    </xf>
    <xf numFmtId="4" fontId="12" fillId="0" borderId="8" xfId="2" applyNumberFormat="1" applyFont="1" applyFill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32" xfId="2" applyNumberFormat="1" applyFont="1" applyFill="1" applyBorder="1" applyAlignment="1">
      <alignment horizontal="center" vertical="center"/>
    </xf>
    <xf numFmtId="166" fontId="6" fillId="0" borderId="0" xfId="2" applyNumberFormat="1" applyFont="1" applyFill="1" applyAlignment="1">
      <alignment horizontal="center" wrapText="1"/>
    </xf>
    <xf numFmtId="166" fontId="5" fillId="0" borderId="0" xfId="2" applyNumberFormat="1" applyFont="1" applyFill="1" applyAlignment="1">
      <alignment horizontal="center"/>
    </xf>
    <xf numFmtId="166" fontId="9" fillId="0" borderId="0" xfId="2" applyNumberFormat="1" applyFont="1" applyFill="1" applyAlignment="1">
      <alignment horizontal="center"/>
    </xf>
    <xf numFmtId="166" fontId="10" fillId="0" borderId="0" xfId="2" applyNumberFormat="1" applyFont="1" applyFill="1" applyAlignment="1">
      <alignment horizontal="center"/>
    </xf>
    <xf numFmtId="166" fontId="11" fillId="0" borderId="0" xfId="2" applyNumberFormat="1" applyFont="1" applyFill="1" applyAlignment="1">
      <alignment horizontal="center" wrapText="1"/>
    </xf>
    <xf numFmtId="166" fontId="5" fillId="0" borderId="0" xfId="2" applyNumberFormat="1" applyFont="1" applyAlignment="1">
      <alignment horizontal="center"/>
    </xf>
    <xf numFmtId="166" fontId="9" fillId="0" borderId="0" xfId="2" applyNumberFormat="1" applyFont="1" applyAlignment="1">
      <alignment horizontal="center"/>
    </xf>
    <xf numFmtId="166" fontId="10" fillId="0" borderId="0" xfId="2" applyNumberFormat="1" applyFont="1" applyAlignment="1">
      <alignment horizontal="center"/>
    </xf>
    <xf numFmtId="166" fontId="9" fillId="0" borderId="0" xfId="2" applyNumberFormat="1" applyFont="1" applyFill="1" applyAlignment="1">
      <alignment horizontal="center" vertical="center"/>
    </xf>
    <xf numFmtId="166" fontId="12" fillId="0" borderId="3" xfId="2" applyNumberFormat="1" applyFont="1" applyFill="1" applyBorder="1" applyAlignment="1">
      <alignment horizontal="center" wrapText="1"/>
    </xf>
    <xf numFmtId="166" fontId="12" fillId="0" borderId="16" xfId="2" applyNumberFormat="1" applyFont="1" applyFill="1" applyBorder="1" applyAlignment="1">
      <alignment horizontal="center" wrapText="1"/>
    </xf>
    <xf numFmtId="166" fontId="12" fillId="0" borderId="8" xfId="2" applyNumberFormat="1" applyFont="1" applyFill="1" applyBorder="1" applyAlignment="1">
      <alignment horizontal="center" wrapText="1"/>
    </xf>
    <xf numFmtId="1" fontId="12" fillId="0" borderId="5" xfId="2" applyNumberFormat="1" applyFont="1" applyFill="1" applyBorder="1" applyAlignment="1">
      <alignment horizontal="center" wrapText="1"/>
    </xf>
    <xf numFmtId="1" fontId="12" fillId="0" borderId="15" xfId="2" applyNumberFormat="1" applyFont="1" applyFill="1" applyBorder="1" applyAlignment="1">
      <alignment horizontal="center" wrapText="1"/>
    </xf>
    <xf numFmtId="1" fontId="12" fillId="0" borderId="9" xfId="2" applyNumberFormat="1" applyFont="1" applyFill="1" applyBorder="1" applyAlignment="1">
      <alignment horizontal="center" wrapText="1"/>
    </xf>
    <xf numFmtId="166" fontId="11" fillId="0" borderId="0" xfId="2" applyNumberFormat="1" applyFont="1" applyFill="1" applyAlignment="1">
      <alignment horizontal="center" vertical="center" wrapText="1"/>
    </xf>
  </cellXfs>
  <cellStyles count="19">
    <cellStyle name="Blanco" xfId="10"/>
    <cellStyle name="Centrado" xfId="14"/>
    <cellStyle name="Comma 2" xfId="4"/>
    <cellStyle name="Comma 3" xfId="7"/>
    <cellStyle name="Comma 3 2" xfId="9"/>
    <cellStyle name="Comma 3 2 2" xfId="18"/>
    <cellStyle name="Comma 3 3" xfId="16"/>
    <cellStyle name="Comma 4" xfId="12"/>
    <cellStyle name="Comma 5" xfId="8"/>
    <cellStyle name="Comma 5 2" xfId="17"/>
    <cellStyle name="Comma 6" xfId="15"/>
    <cellStyle name="Fecha" xfId="13"/>
    <cellStyle name="Millares" xfId="1" builtinId="3"/>
    <cellStyle name="Normal" xfId="0" builtinId="0"/>
    <cellStyle name="Normal 2" xfId="2"/>
    <cellStyle name="Normal 3" xfId="5"/>
    <cellStyle name="Numero" xfId="11"/>
    <cellStyle name="Percent 2" xfId="3"/>
    <cellStyle name="rf5" xfId="6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3</xdr:row>
      <xdr:rowOff>95250</xdr:rowOff>
    </xdr:from>
    <xdr:to>
      <xdr:col>8</xdr:col>
      <xdr:colOff>646185</xdr:colOff>
      <xdr:row>6</xdr:row>
      <xdr:rowOff>152840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5" y="666750"/>
          <a:ext cx="1201016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114300</xdr:rowOff>
    </xdr:from>
    <xdr:to>
      <xdr:col>5</xdr:col>
      <xdr:colOff>624753</xdr:colOff>
      <xdr:row>5</xdr:row>
      <xdr:rowOff>29015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304800"/>
          <a:ext cx="1201016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85725</xdr:rowOff>
    </xdr:from>
    <xdr:to>
      <xdr:col>3</xdr:col>
      <xdr:colOff>753341</xdr:colOff>
      <xdr:row>5</xdr:row>
      <xdr:rowOff>440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276225"/>
          <a:ext cx="1201016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2</xdr:row>
      <xdr:rowOff>152400</xdr:rowOff>
    </xdr:from>
    <xdr:to>
      <xdr:col>10</xdr:col>
      <xdr:colOff>743816</xdr:colOff>
      <xdr:row>6</xdr:row>
      <xdr:rowOff>9965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3700" y="533400"/>
          <a:ext cx="1201016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1</xdr:row>
      <xdr:rowOff>85725</xdr:rowOff>
    </xdr:from>
    <xdr:to>
      <xdr:col>4</xdr:col>
      <xdr:colOff>820016</xdr:colOff>
      <xdr:row>5</xdr:row>
      <xdr:rowOff>440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1225" y="276225"/>
          <a:ext cx="1201016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L96"/>
  <sheetViews>
    <sheetView showGridLines="0" tabSelected="1" view="pageBreakPreview" zoomScale="80" zoomScaleNormal="80" zoomScaleSheetLayoutView="80" workbookViewId="0">
      <selection activeCell="B5" sqref="B5:I5"/>
    </sheetView>
  </sheetViews>
  <sheetFormatPr baseColWidth="10" defaultColWidth="9.140625" defaultRowHeight="15" x14ac:dyDescent="0.3"/>
  <cols>
    <col min="1" max="1" width="0.85546875" style="3" customWidth="1"/>
    <col min="2" max="2" width="61.85546875" style="2" customWidth="1"/>
    <col min="3" max="3" width="10.7109375" style="291" customWidth="1"/>
    <col min="4" max="4" width="13.5703125" style="61" bestFit="1" customWidth="1"/>
    <col min="5" max="5" width="13.5703125" style="4" bestFit="1" customWidth="1"/>
    <col min="6" max="6" width="63" style="2" customWidth="1"/>
    <col min="7" max="7" width="10.7109375" style="5" customWidth="1"/>
    <col min="8" max="8" width="13.5703125" style="70" bestFit="1" customWidth="1"/>
    <col min="9" max="9" width="13.5703125" style="35" bestFit="1" customWidth="1"/>
    <col min="10" max="10" width="14.28515625" style="2" bestFit="1" customWidth="1"/>
    <col min="11" max="11" width="9.140625" style="2"/>
    <col min="12" max="240" width="9.140625" style="3"/>
    <col min="241" max="241" width="0.85546875" style="3" customWidth="1"/>
    <col min="242" max="242" width="61.7109375" style="3" customWidth="1"/>
    <col min="243" max="243" width="12.7109375" style="3" customWidth="1"/>
    <col min="244" max="245" width="15.7109375" style="3" customWidth="1"/>
    <col min="246" max="246" width="0.85546875" style="3" customWidth="1"/>
    <col min="247" max="247" width="61.7109375" style="3" bestFit="1" customWidth="1"/>
    <col min="248" max="248" width="12.7109375" style="3" customWidth="1"/>
    <col min="249" max="250" width="15.7109375" style="3" customWidth="1"/>
    <col min="251" max="252" width="12.5703125" style="3" customWidth="1"/>
    <col min="253" max="255" width="11.7109375" style="3" customWidth="1"/>
    <col min="256" max="496" width="9.140625" style="3"/>
    <col min="497" max="497" width="0.85546875" style="3" customWidth="1"/>
    <col min="498" max="498" width="61.7109375" style="3" customWidth="1"/>
    <col min="499" max="499" width="12.7109375" style="3" customWidth="1"/>
    <col min="500" max="501" width="15.7109375" style="3" customWidth="1"/>
    <col min="502" max="502" width="0.85546875" style="3" customWidth="1"/>
    <col min="503" max="503" width="61.7109375" style="3" bestFit="1" customWidth="1"/>
    <col min="504" max="504" width="12.7109375" style="3" customWidth="1"/>
    <col min="505" max="506" width="15.7109375" style="3" customWidth="1"/>
    <col min="507" max="508" width="12.5703125" style="3" customWidth="1"/>
    <col min="509" max="511" width="11.7109375" style="3" customWidth="1"/>
    <col min="512" max="752" width="9.140625" style="3"/>
    <col min="753" max="753" width="0.85546875" style="3" customWidth="1"/>
    <col min="754" max="754" width="61.7109375" style="3" customWidth="1"/>
    <col min="755" max="755" width="12.7109375" style="3" customWidth="1"/>
    <col min="756" max="757" width="15.7109375" style="3" customWidth="1"/>
    <col min="758" max="758" width="0.85546875" style="3" customWidth="1"/>
    <col min="759" max="759" width="61.7109375" style="3" bestFit="1" customWidth="1"/>
    <col min="760" max="760" width="12.7109375" style="3" customWidth="1"/>
    <col min="761" max="762" width="15.7109375" style="3" customWidth="1"/>
    <col min="763" max="764" width="12.5703125" style="3" customWidth="1"/>
    <col min="765" max="767" width="11.7109375" style="3" customWidth="1"/>
    <col min="768" max="1008" width="9.140625" style="3"/>
    <col min="1009" max="1009" width="0.85546875" style="3" customWidth="1"/>
    <col min="1010" max="1010" width="61.7109375" style="3" customWidth="1"/>
    <col min="1011" max="1011" width="12.7109375" style="3" customWidth="1"/>
    <col min="1012" max="1013" width="15.7109375" style="3" customWidth="1"/>
    <col min="1014" max="1014" width="0.85546875" style="3" customWidth="1"/>
    <col min="1015" max="1015" width="61.7109375" style="3" bestFit="1" customWidth="1"/>
    <col min="1016" max="1016" width="12.7109375" style="3" customWidth="1"/>
    <col min="1017" max="1018" width="15.7109375" style="3" customWidth="1"/>
    <col min="1019" max="1020" width="12.5703125" style="3" customWidth="1"/>
    <col min="1021" max="1023" width="11.7109375" style="3" customWidth="1"/>
    <col min="1024" max="1264" width="9.140625" style="3"/>
    <col min="1265" max="1265" width="0.85546875" style="3" customWidth="1"/>
    <col min="1266" max="1266" width="61.7109375" style="3" customWidth="1"/>
    <col min="1267" max="1267" width="12.7109375" style="3" customWidth="1"/>
    <col min="1268" max="1269" width="15.7109375" style="3" customWidth="1"/>
    <col min="1270" max="1270" width="0.85546875" style="3" customWidth="1"/>
    <col min="1271" max="1271" width="61.7109375" style="3" bestFit="1" customWidth="1"/>
    <col min="1272" max="1272" width="12.7109375" style="3" customWidth="1"/>
    <col min="1273" max="1274" width="15.7109375" style="3" customWidth="1"/>
    <col min="1275" max="1276" width="12.5703125" style="3" customWidth="1"/>
    <col min="1277" max="1279" width="11.7109375" style="3" customWidth="1"/>
    <col min="1280" max="1520" width="9.140625" style="3"/>
    <col min="1521" max="1521" width="0.85546875" style="3" customWidth="1"/>
    <col min="1522" max="1522" width="61.7109375" style="3" customWidth="1"/>
    <col min="1523" max="1523" width="12.7109375" style="3" customWidth="1"/>
    <col min="1524" max="1525" width="15.7109375" style="3" customWidth="1"/>
    <col min="1526" max="1526" width="0.85546875" style="3" customWidth="1"/>
    <col min="1527" max="1527" width="61.7109375" style="3" bestFit="1" customWidth="1"/>
    <col min="1528" max="1528" width="12.7109375" style="3" customWidth="1"/>
    <col min="1529" max="1530" width="15.7109375" style="3" customWidth="1"/>
    <col min="1531" max="1532" width="12.5703125" style="3" customWidth="1"/>
    <col min="1533" max="1535" width="11.7109375" style="3" customWidth="1"/>
    <col min="1536" max="1776" width="9.140625" style="3"/>
    <col min="1777" max="1777" width="0.85546875" style="3" customWidth="1"/>
    <col min="1778" max="1778" width="61.7109375" style="3" customWidth="1"/>
    <col min="1779" max="1779" width="12.7109375" style="3" customWidth="1"/>
    <col min="1780" max="1781" width="15.7109375" style="3" customWidth="1"/>
    <col min="1782" max="1782" width="0.85546875" style="3" customWidth="1"/>
    <col min="1783" max="1783" width="61.7109375" style="3" bestFit="1" customWidth="1"/>
    <col min="1784" max="1784" width="12.7109375" style="3" customWidth="1"/>
    <col min="1785" max="1786" width="15.7109375" style="3" customWidth="1"/>
    <col min="1787" max="1788" width="12.5703125" style="3" customWidth="1"/>
    <col min="1789" max="1791" width="11.7109375" style="3" customWidth="1"/>
    <col min="1792" max="2032" width="9.140625" style="3"/>
    <col min="2033" max="2033" width="0.85546875" style="3" customWidth="1"/>
    <col min="2034" max="2034" width="61.7109375" style="3" customWidth="1"/>
    <col min="2035" max="2035" width="12.7109375" style="3" customWidth="1"/>
    <col min="2036" max="2037" width="15.7109375" style="3" customWidth="1"/>
    <col min="2038" max="2038" width="0.85546875" style="3" customWidth="1"/>
    <col min="2039" max="2039" width="61.7109375" style="3" bestFit="1" customWidth="1"/>
    <col min="2040" max="2040" width="12.7109375" style="3" customWidth="1"/>
    <col min="2041" max="2042" width="15.7109375" style="3" customWidth="1"/>
    <col min="2043" max="2044" width="12.5703125" style="3" customWidth="1"/>
    <col min="2045" max="2047" width="11.7109375" style="3" customWidth="1"/>
    <col min="2048" max="2288" width="9.140625" style="3"/>
    <col min="2289" max="2289" width="0.85546875" style="3" customWidth="1"/>
    <col min="2290" max="2290" width="61.7109375" style="3" customWidth="1"/>
    <col min="2291" max="2291" width="12.7109375" style="3" customWidth="1"/>
    <col min="2292" max="2293" width="15.7109375" style="3" customWidth="1"/>
    <col min="2294" max="2294" width="0.85546875" style="3" customWidth="1"/>
    <col min="2295" max="2295" width="61.7109375" style="3" bestFit="1" customWidth="1"/>
    <col min="2296" max="2296" width="12.7109375" style="3" customWidth="1"/>
    <col min="2297" max="2298" width="15.7109375" style="3" customWidth="1"/>
    <col min="2299" max="2300" width="12.5703125" style="3" customWidth="1"/>
    <col min="2301" max="2303" width="11.7109375" style="3" customWidth="1"/>
    <col min="2304" max="2544" width="9.140625" style="3"/>
    <col min="2545" max="2545" width="0.85546875" style="3" customWidth="1"/>
    <col min="2546" max="2546" width="61.7109375" style="3" customWidth="1"/>
    <col min="2547" max="2547" width="12.7109375" style="3" customWidth="1"/>
    <col min="2548" max="2549" width="15.7109375" style="3" customWidth="1"/>
    <col min="2550" max="2550" width="0.85546875" style="3" customWidth="1"/>
    <col min="2551" max="2551" width="61.7109375" style="3" bestFit="1" customWidth="1"/>
    <col min="2552" max="2552" width="12.7109375" style="3" customWidth="1"/>
    <col min="2553" max="2554" width="15.7109375" style="3" customWidth="1"/>
    <col min="2555" max="2556" width="12.5703125" style="3" customWidth="1"/>
    <col min="2557" max="2559" width="11.7109375" style="3" customWidth="1"/>
    <col min="2560" max="2800" width="9.140625" style="3"/>
    <col min="2801" max="2801" width="0.85546875" style="3" customWidth="1"/>
    <col min="2802" max="2802" width="61.7109375" style="3" customWidth="1"/>
    <col min="2803" max="2803" width="12.7109375" style="3" customWidth="1"/>
    <col min="2804" max="2805" width="15.7109375" style="3" customWidth="1"/>
    <col min="2806" max="2806" width="0.85546875" style="3" customWidth="1"/>
    <col min="2807" max="2807" width="61.7109375" style="3" bestFit="1" customWidth="1"/>
    <col min="2808" max="2808" width="12.7109375" style="3" customWidth="1"/>
    <col min="2809" max="2810" width="15.7109375" style="3" customWidth="1"/>
    <col min="2811" max="2812" width="12.5703125" style="3" customWidth="1"/>
    <col min="2813" max="2815" width="11.7109375" style="3" customWidth="1"/>
    <col min="2816" max="3056" width="9.140625" style="3"/>
    <col min="3057" max="3057" width="0.85546875" style="3" customWidth="1"/>
    <col min="3058" max="3058" width="61.7109375" style="3" customWidth="1"/>
    <col min="3059" max="3059" width="12.7109375" style="3" customWidth="1"/>
    <col min="3060" max="3061" width="15.7109375" style="3" customWidth="1"/>
    <col min="3062" max="3062" width="0.85546875" style="3" customWidth="1"/>
    <col min="3063" max="3063" width="61.7109375" style="3" bestFit="1" customWidth="1"/>
    <col min="3064" max="3064" width="12.7109375" style="3" customWidth="1"/>
    <col min="3065" max="3066" width="15.7109375" style="3" customWidth="1"/>
    <col min="3067" max="3068" width="12.5703125" style="3" customWidth="1"/>
    <col min="3069" max="3071" width="11.7109375" style="3" customWidth="1"/>
    <col min="3072" max="3312" width="9.140625" style="3"/>
    <col min="3313" max="3313" width="0.85546875" style="3" customWidth="1"/>
    <col min="3314" max="3314" width="61.7109375" style="3" customWidth="1"/>
    <col min="3315" max="3315" width="12.7109375" style="3" customWidth="1"/>
    <col min="3316" max="3317" width="15.7109375" style="3" customWidth="1"/>
    <col min="3318" max="3318" width="0.85546875" style="3" customWidth="1"/>
    <col min="3319" max="3319" width="61.7109375" style="3" bestFit="1" customWidth="1"/>
    <col min="3320" max="3320" width="12.7109375" style="3" customWidth="1"/>
    <col min="3321" max="3322" width="15.7109375" style="3" customWidth="1"/>
    <col min="3323" max="3324" width="12.5703125" style="3" customWidth="1"/>
    <col min="3325" max="3327" width="11.7109375" style="3" customWidth="1"/>
    <col min="3328" max="3568" width="9.140625" style="3"/>
    <col min="3569" max="3569" width="0.85546875" style="3" customWidth="1"/>
    <col min="3570" max="3570" width="61.7109375" style="3" customWidth="1"/>
    <col min="3571" max="3571" width="12.7109375" style="3" customWidth="1"/>
    <col min="3572" max="3573" width="15.7109375" style="3" customWidth="1"/>
    <col min="3574" max="3574" width="0.85546875" style="3" customWidth="1"/>
    <col min="3575" max="3575" width="61.7109375" style="3" bestFit="1" customWidth="1"/>
    <col min="3576" max="3576" width="12.7109375" style="3" customWidth="1"/>
    <col min="3577" max="3578" width="15.7109375" style="3" customWidth="1"/>
    <col min="3579" max="3580" width="12.5703125" style="3" customWidth="1"/>
    <col min="3581" max="3583" width="11.7109375" style="3" customWidth="1"/>
    <col min="3584" max="3824" width="9.140625" style="3"/>
    <col min="3825" max="3825" width="0.85546875" style="3" customWidth="1"/>
    <col min="3826" max="3826" width="61.7109375" style="3" customWidth="1"/>
    <col min="3827" max="3827" width="12.7109375" style="3" customWidth="1"/>
    <col min="3828" max="3829" width="15.7109375" style="3" customWidth="1"/>
    <col min="3830" max="3830" width="0.85546875" style="3" customWidth="1"/>
    <col min="3831" max="3831" width="61.7109375" style="3" bestFit="1" customWidth="1"/>
    <col min="3832" max="3832" width="12.7109375" style="3" customWidth="1"/>
    <col min="3833" max="3834" width="15.7109375" style="3" customWidth="1"/>
    <col min="3835" max="3836" width="12.5703125" style="3" customWidth="1"/>
    <col min="3837" max="3839" width="11.7109375" style="3" customWidth="1"/>
    <col min="3840" max="4080" width="9.140625" style="3"/>
    <col min="4081" max="4081" width="0.85546875" style="3" customWidth="1"/>
    <col min="4082" max="4082" width="61.7109375" style="3" customWidth="1"/>
    <col min="4083" max="4083" width="12.7109375" style="3" customWidth="1"/>
    <col min="4084" max="4085" width="15.7109375" style="3" customWidth="1"/>
    <col min="4086" max="4086" width="0.85546875" style="3" customWidth="1"/>
    <col min="4087" max="4087" width="61.7109375" style="3" bestFit="1" customWidth="1"/>
    <col min="4088" max="4088" width="12.7109375" style="3" customWidth="1"/>
    <col min="4089" max="4090" width="15.7109375" style="3" customWidth="1"/>
    <col min="4091" max="4092" width="12.5703125" style="3" customWidth="1"/>
    <col min="4093" max="4095" width="11.7109375" style="3" customWidth="1"/>
    <col min="4096" max="4336" width="9.140625" style="3"/>
    <col min="4337" max="4337" width="0.85546875" style="3" customWidth="1"/>
    <col min="4338" max="4338" width="61.7109375" style="3" customWidth="1"/>
    <col min="4339" max="4339" width="12.7109375" style="3" customWidth="1"/>
    <col min="4340" max="4341" width="15.7109375" style="3" customWidth="1"/>
    <col min="4342" max="4342" width="0.85546875" style="3" customWidth="1"/>
    <col min="4343" max="4343" width="61.7109375" style="3" bestFit="1" customWidth="1"/>
    <col min="4344" max="4344" width="12.7109375" style="3" customWidth="1"/>
    <col min="4345" max="4346" width="15.7109375" style="3" customWidth="1"/>
    <col min="4347" max="4348" width="12.5703125" style="3" customWidth="1"/>
    <col min="4349" max="4351" width="11.7109375" style="3" customWidth="1"/>
    <col min="4352" max="4592" width="9.140625" style="3"/>
    <col min="4593" max="4593" width="0.85546875" style="3" customWidth="1"/>
    <col min="4594" max="4594" width="61.7109375" style="3" customWidth="1"/>
    <col min="4595" max="4595" width="12.7109375" style="3" customWidth="1"/>
    <col min="4596" max="4597" width="15.7109375" style="3" customWidth="1"/>
    <col min="4598" max="4598" width="0.85546875" style="3" customWidth="1"/>
    <col min="4599" max="4599" width="61.7109375" style="3" bestFit="1" customWidth="1"/>
    <col min="4600" max="4600" width="12.7109375" style="3" customWidth="1"/>
    <col min="4601" max="4602" width="15.7109375" style="3" customWidth="1"/>
    <col min="4603" max="4604" width="12.5703125" style="3" customWidth="1"/>
    <col min="4605" max="4607" width="11.7109375" style="3" customWidth="1"/>
    <col min="4608" max="4848" width="9.140625" style="3"/>
    <col min="4849" max="4849" width="0.85546875" style="3" customWidth="1"/>
    <col min="4850" max="4850" width="61.7109375" style="3" customWidth="1"/>
    <col min="4851" max="4851" width="12.7109375" style="3" customWidth="1"/>
    <col min="4852" max="4853" width="15.7109375" style="3" customWidth="1"/>
    <col min="4854" max="4854" width="0.85546875" style="3" customWidth="1"/>
    <col min="4855" max="4855" width="61.7109375" style="3" bestFit="1" customWidth="1"/>
    <col min="4856" max="4856" width="12.7109375" style="3" customWidth="1"/>
    <col min="4857" max="4858" width="15.7109375" style="3" customWidth="1"/>
    <col min="4859" max="4860" width="12.5703125" style="3" customWidth="1"/>
    <col min="4861" max="4863" width="11.7109375" style="3" customWidth="1"/>
    <col min="4864" max="5104" width="9.140625" style="3"/>
    <col min="5105" max="5105" width="0.85546875" style="3" customWidth="1"/>
    <col min="5106" max="5106" width="61.7109375" style="3" customWidth="1"/>
    <col min="5107" max="5107" width="12.7109375" style="3" customWidth="1"/>
    <col min="5108" max="5109" width="15.7109375" style="3" customWidth="1"/>
    <col min="5110" max="5110" width="0.85546875" style="3" customWidth="1"/>
    <col min="5111" max="5111" width="61.7109375" style="3" bestFit="1" customWidth="1"/>
    <col min="5112" max="5112" width="12.7109375" style="3" customWidth="1"/>
    <col min="5113" max="5114" width="15.7109375" style="3" customWidth="1"/>
    <col min="5115" max="5116" width="12.5703125" style="3" customWidth="1"/>
    <col min="5117" max="5119" width="11.7109375" style="3" customWidth="1"/>
    <col min="5120" max="5360" width="9.140625" style="3"/>
    <col min="5361" max="5361" width="0.85546875" style="3" customWidth="1"/>
    <col min="5362" max="5362" width="61.7109375" style="3" customWidth="1"/>
    <col min="5363" max="5363" width="12.7109375" style="3" customWidth="1"/>
    <col min="5364" max="5365" width="15.7109375" style="3" customWidth="1"/>
    <col min="5366" max="5366" width="0.85546875" style="3" customWidth="1"/>
    <col min="5367" max="5367" width="61.7109375" style="3" bestFit="1" customWidth="1"/>
    <col min="5368" max="5368" width="12.7109375" style="3" customWidth="1"/>
    <col min="5369" max="5370" width="15.7109375" style="3" customWidth="1"/>
    <col min="5371" max="5372" width="12.5703125" style="3" customWidth="1"/>
    <col min="5373" max="5375" width="11.7109375" style="3" customWidth="1"/>
    <col min="5376" max="5616" width="9.140625" style="3"/>
    <col min="5617" max="5617" width="0.85546875" style="3" customWidth="1"/>
    <col min="5618" max="5618" width="61.7109375" style="3" customWidth="1"/>
    <col min="5619" max="5619" width="12.7109375" style="3" customWidth="1"/>
    <col min="5620" max="5621" width="15.7109375" style="3" customWidth="1"/>
    <col min="5622" max="5622" width="0.85546875" style="3" customWidth="1"/>
    <col min="5623" max="5623" width="61.7109375" style="3" bestFit="1" customWidth="1"/>
    <col min="5624" max="5624" width="12.7109375" style="3" customWidth="1"/>
    <col min="5625" max="5626" width="15.7109375" style="3" customWidth="1"/>
    <col min="5627" max="5628" width="12.5703125" style="3" customWidth="1"/>
    <col min="5629" max="5631" width="11.7109375" style="3" customWidth="1"/>
    <col min="5632" max="5872" width="9.140625" style="3"/>
    <col min="5873" max="5873" width="0.85546875" style="3" customWidth="1"/>
    <col min="5874" max="5874" width="61.7109375" style="3" customWidth="1"/>
    <col min="5875" max="5875" width="12.7109375" style="3" customWidth="1"/>
    <col min="5876" max="5877" width="15.7109375" style="3" customWidth="1"/>
    <col min="5878" max="5878" width="0.85546875" style="3" customWidth="1"/>
    <col min="5879" max="5879" width="61.7109375" style="3" bestFit="1" customWidth="1"/>
    <col min="5880" max="5880" width="12.7109375" style="3" customWidth="1"/>
    <col min="5881" max="5882" width="15.7109375" style="3" customWidth="1"/>
    <col min="5883" max="5884" width="12.5703125" style="3" customWidth="1"/>
    <col min="5885" max="5887" width="11.7109375" style="3" customWidth="1"/>
    <col min="5888" max="6128" width="9.140625" style="3"/>
    <col min="6129" max="6129" width="0.85546875" style="3" customWidth="1"/>
    <col min="6130" max="6130" width="61.7109375" style="3" customWidth="1"/>
    <col min="6131" max="6131" width="12.7109375" style="3" customWidth="1"/>
    <col min="6132" max="6133" width="15.7109375" style="3" customWidth="1"/>
    <col min="6134" max="6134" width="0.85546875" style="3" customWidth="1"/>
    <col min="6135" max="6135" width="61.7109375" style="3" bestFit="1" customWidth="1"/>
    <col min="6136" max="6136" width="12.7109375" style="3" customWidth="1"/>
    <col min="6137" max="6138" width="15.7109375" style="3" customWidth="1"/>
    <col min="6139" max="6140" width="12.5703125" style="3" customWidth="1"/>
    <col min="6141" max="6143" width="11.7109375" style="3" customWidth="1"/>
    <col min="6144" max="6384" width="9.140625" style="3"/>
    <col min="6385" max="6385" width="0.85546875" style="3" customWidth="1"/>
    <col min="6386" max="6386" width="61.7109375" style="3" customWidth="1"/>
    <col min="6387" max="6387" width="12.7109375" style="3" customWidth="1"/>
    <col min="6388" max="6389" width="15.7109375" style="3" customWidth="1"/>
    <col min="6390" max="6390" width="0.85546875" style="3" customWidth="1"/>
    <col min="6391" max="6391" width="61.7109375" style="3" bestFit="1" customWidth="1"/>
    <col min="6392" max="6392" width="12.7109375" style="3" customWidth="1"/>
    <col min="6393" max="6394" width="15.7109375" style="3" customWidth="1"/>
    <col min="6395" max="6396" width="12.5703125" style="3" customWidth="1"/>
    <col min="6397" max="6399" width="11.7109375" style="3" customWidth="1"/>
    <col min="6400" max="6640" width="9.140625" style="3"/>
    <col min="6641" max="6641" width="0.85546875" style="3" customWidth="1"/>
    <col min="6642" max="6642" width="61.7109375" style="3" customWidth="1"/>
    <col min="6643" max="6643" width="12.7109375" style="3" customWidth="1"/>
    <col min="6644" max="6645" width="15.7109375" style="3" customWidth="1"/>
    <col min="6646" max="6646" width="0.85546875" style="3" customWidth="1"/>
    <col min="6647" max="6647" width="61.7109375" style="3" bestFit="1" customWidth="1"/>
    <col min="6648" max="6648" width="12.7109375" style="3" customWidth="1"/>
    <col min="6649" max="6650" width="15.7109375" style="3" customWidth="1"/>
    <col min="6651" max="6652" width="12.5703125" style="3" customWidth="1"/>
    <col min="6653" max="6655" width="11.7109375" style="3" customWidth="1"/>
    <col min="6656" max="6896" width="9.140625" style="3"/>
    <col min="6897" max="6897" width="0.85546875" style="3" customWidth="1"/>
    <col min="6898" max="6898" width="61.7109375" style="3" customWidth="1"/>
    <col min="6899" max="6899" width="12.7109375" style="3" customWidth="1"/>
    <col min="6900" max="6901" width="15.7109375" style="3" customWidth="1"/>
    <col min="6902" max="6902" width="0.85546875" style="3" customWidth="1"/>
    <col min="6903" max="6903" width="61.7109375" style="3" bestFit="1" customWidth="1"/>
    <col min="6904" max="6904" width="12.7109375" style="3" customWidth="1"/>
    <col min="6905" max="6906" width="15.7109375" style="3" customWidth="1"/>
    <col min="6907" max="6908" width="12.5703125" style="3" customWidth="1"/>
    <col min="6909" max="6911" width="11.7109375" style="3" customWidth="1"/>
    <col min="6912" max="7152" width="9.140625" style="3"/>
    <col min="7153" max="7153" width="0.85546875" style="3" customWidth="1"/>
    <col min="7154" max="7154" width="61.7109375" style="3" customWidth="1"/>
    <col min="7155" max="7155" width="12.7109375" style="3" customWidth="1"/>
    <col min="7156" max="7157" width="15.7109375" style="3" customWidth="1"/>
    <col min="7158" max="7158" width="0.85546875" style="3" customWidth="1"/>
    <col min="7159" max="7159" width="61.7109375" style="3" bestFit="1" customWidth="1"/>
    <col min="7160" max="7160" width="12.7109375" style="3" customWidth="1"/>
    <col min="7161" max="7162" width="15.7109375" style="3" customWidth="1"/>
    <col min="7163" max="7164" width="12.5703125" style="3" customWidth="1"/>
    <col min="7165" max="7167" width="11.7109375" style="3" customWidth="1"/>
    <col min="7168" max="7408" width="9.140625" style="3"/>
    <col min="7409" max="7409" width="0.85546875" style="3" customWidth="1"/>
    <col min="7410" max="7410" width="61.7109375" style="3" customWidth="1"/>
    <col min="7411" max="7411" width="12.7109375" style="3" customWidth="1"/>
    <col min="7412" max="7413" width="15.7109375" style="3" customWidth="1"/>
    <col min="7414" max="7414" width="0.85546875" style="3" customWidth="1"/>
    <col min="7415" max="7415" width="61.7109375" style="3" bestFit="1" customWidth="1"/>
    <col min="7416" max="7416" width="12.7109375" style="3" customWidth="1"/>
    <col min="7417" max="7418" width="15.7109375" style="3" customWidth="1"/>
    <col min="7419" max="7420" width="12.5703125" style="3" customWidth="1"/>
    <col min="7421" max="7423" width="11.7109375" style="3" customWidth="1"/>
    <col min="7424" max="7664" width="9.140625" style="3"/>
    <col min="7665" max="7665" width="0.85546875" style="3" customWidth="1"/>
    <col min="7666" max="7666" width="61.7109375" style="3" customWidth="1"/>
    <col min="7667" max="7667" width="12.7109375" style="3" customWidth="1"/>
    <col min="7668" max="7669" width="15.7109375" style="3" customWidth="1"/>
    <col min="7670" max="7670" width="0.85546875" style="3" customWidth="1"/>
    <col min="7671" max="7671" width="61.7109375" style="3" bestFit="1" customWidth="1"/>
    <col min="7672" max="7672" width="12.7109375" style="3" customWidth="1"/>
    <col min="7673" max="7674" width="15.7109375" style="3" customWidth="1"/>
    <col min="7675" max="7676" width="12.5703125" style="3" customWidth="1"/>
    <col min="7677" max="7679" width="11.7109375" style="3" customWidth="1"/>
    <col min="7680" max="7920" width="9.140625" style="3"/>
    <col min="7921" max="7921" width="0.85546875" style="3" customWidth="1"/>
    <col min="7922" max="7922" width="61.7109375" style="3" customWidth="1"/>
    <col min="7923" max="7923" width="12.7109375" style="3" customWidth="1"/>
    <col min="7924" max="7925" width="15.7109375" style="3" customWidth="1"/>
    <col min="7926" max="7926" width="0.85546875" style="3" customWidth="1"/>
    <col min="7927" max="7927" width="61.7109375" style="3" bestFit="1" customWidth="1"/>
    <col min="7928" max="7928" width="12.7109375" style="3" customWidth="1"/>
    <col min="7929" max="7930" width="15.7109375" style="3" customWidth="1"/>
    <col min="7931" max="7932" width="12.5703125" style="3" customWidth="1"/>
    <col min="7933" max="7935" width="11.7109375" style="3" customWidth="1"/>
    <col min="7936" max="8176" width="9.140625" style="3"/>
    <col min="8177" max="8177" width="0.85546875" style="3" customWidth="1"/>
    <col min="8178" max="8178" width="61.7109375" style="3" customWidth="1"/>
    <col min="8179" max="8179" width="12.7109375" style="3" customWidth="1"/>
    <col min="8180" max="8181" width="15.7109375" style="3" customWidth="1"/>
    <col min="8182" max="8182" width="0.85546875" style="3" customWidth="1"/>
    <col min="8183" max="8183" width="61.7109375" style="3" bestFit="1" customWidth="1"/>
    <col min="8184" max="8184" width="12.7109375" style="3" customWidth="1"/>
    <col min="8185" max="8186" width="15.7109375" style="3" customWidth="1"/>
    <col min="8187" max="8188" width="12.5703125" style="3" customWidth="1"/>
    <col min="8189" max="8191" width="11.7109375" style="3" customWidth="1"/>
    <col min="8192" max="8432" width="9.140625" style="3"/>
    <col min="8433" max="8433" width="0.85546875" style="3" customWidth="1"/>
    <col min="8434" max="8434" width="61.7109375" style="3" customWidth="1"/>
    <col min="8435" max="8435" width="12.7109375" style="3" customWidth="1"/>
    <col min="8436" max="8437" width="15.7109375" style="3" customWidth="1"/>
    <col min="8438" max="8438" width="0.85546875" style="3" customWidth="1"/>
    <col min="8439" max="8439" width="61.7109375" style="3" bestFit="1" customWidth="1"/>
    <col min="8440" max="8440" width="12.7109375" style="3" customWidth="1"/>
    <col min="8441" max="8442" width="15.7109375" style="3" customWidth="1"/>
    <col min="8443" max="8444" width="12.5703125" style="3" customWidth="1"/>
    <col min="8445" max="8447" width="11.7109375" style="3" customWidth="1"/>
    <col min="8448" max="8688" width="9.140625" style="3"/>
    <col min="8689" max="8689" width="0.85546875" style="3" customWidth="1"/>
    <col min="8690" max="8690" width="61.7109375" style="3" customWidth="1"/>
    <col min="8691" max="8691" width="12.7109375" style="3" customWidth="1"/>
    <col min="8692" max="8693" width="15.7109375" style="3" customWidth="1"/>
    <col min="8694" max="8694" width="0.85546875" style="3" customWidth="1"/>
    <col min="8695" max="8695" width="61.7109375" style="3" bestFit="1" customWidth="1"/>
    <col min="8696" max="8696" width="12.7109375" style="3" customWidth="1"/>
    <col min="8697" max="8698" width="15.7109375" style="3" customWidth="1"/>
    <col min="8699" max="8700" width="12.5703125" style="3" customWidth="1"/>
    <col min="8701" max="8703" width="11.7109375" style="3" customWidth="1"/>
    <col min="8704" max="8944" width="9.140625" style="3"/>
    <col min="8945" max="8945" width="0.85546875" style="3" customWidth="1"/>
    <col min="8946" max="8946" width="61.7109375" style="3" customWidth="1"/>
    <col min="8947" max="8947" width="12.7109375" style="3" customWidth="1"/>
    <col min="8948" max="8949" width="15.7109375" style="3" customWidth="1"/>
    <col min="8950" max="8950" width="0.85546875" style="3" customWidth="1"/>
    <col min="8951" max="8951" width="61.7109375" style="3" bestFit="1" customWidth="1"/>
    <col min="8952" max="8952" width="12.7109375" style="3" customWidth="1"/>
    <col min="8953" max="8954" width="15.7109375" style="3" customWidth="1"/>
    <col min="8955" max="8956" width="12.5703125" style="3" customWidth="1"/>
    <col min="8957" max="8959" width="11.7109375" style="3" customWidth="1"/>
    <col min="8960" max="9200" width="9.140625" style="3"/>
    <col min="9201" max="9201" width="0.85546875" style="3" customWidth="1"/>
    <col min="9202" max="9202" width="61.7109375" style="3" customWidth="1"/>
    <col min="9203" max="9203" width="12.7109375" style="3" customWidth="1"/>
    <col min="9204" max="9205" width="15.7109375" style="3" customWidth="1"/>
    <col min="9206" max="9206" width="0.85546875" style="3" customWidth="1"/>
    <col min="9207" max="9207" width="61.7109375" style="3" bestFit="1" customWidth="1"/>
    <col min="9208" max="9208" width="12.7109375" style="3" customWidth="1"/>
    <col min="9209" max="9210" width="15.7109375" style="3" customWidth="1"/>
    <col min="9211" max="9212" width="12.5703125" style="3" customWidth="1"/>
    <col min="9213" max="9215" width="11.7109375" style="3" customWidth="1"/>
    <col min="9216" max="9456" width="9.140625" style="3"/>
    <col min="9457" max="9457" width="0.85546875" style="3" customWidth="1"/>
    <col min="9458" max="9458" width="61.7109375" style="3" customWidth="1"/>
    <col min="9459" max="9459" width="12.7109375" style="3" customWidth="1"/>
    <col min="9460" max="9461" width="15.7109375" style="3" customWidth="1"/>
    <col min="9462" max="9462" width="0.85546875" style="3" customWidth="1"/>
    <col min="9463" max="9463" width="61.7109375" style="3" bestFit="1" customWidth="1"/>
    <col min="9464" max="9464" width="12.7109375" style="3" customWidth="1"/>
    <col min="9465" max="9466" width="15.7109375" style="3" customWidth="1"/>
    <col min="9467" max="9468" width="12.5703125" style="3" customWidth="1"/>
    <col min="9469" max="9471" width="11.7109375" style="3" customWidth="1"/>
    <col min="9472" max="9712" width="9.140625" style="3"/>
    <col min="9713" max="9713" width="0.85546875" style="3" customWidth="1"/>
    <col min="9714" max="9714" width="61.7109375" style="3" customWidth="1"/>
    <col min="9715" max="9715" width="12.7109375" style="3" customWidth="1"/>
    <col min="9716" max="9717" width="15.7109375" style="3" customWidth="1"/>
    <col min="9718" max="9718" width="0.85546875" style="3" customWidth="1"/>
    <col min="9719" max="9719" width="61.7109375" style="3" bestFit="1" customWidth="1"/>
    <col min="9720" max="9720" width="12.7109375" style="3" customWidth="1"/>
    <col min="9721" max="9722" width="15.7109375" style="3" customWidth="1"/>
    <col min="9723" max="9724" width="12.5703125" style="3" customWidth="1"/>
    <col min="9725" max="9727" width="11.7109375" style="3" customWidth="1"/>
    <col min="9728" max="9968" width="9.140625" style="3"/>
    <col min="9969" max="9969" width="0.85546875" style="3" customWidth="1"/>
    <col min="9970" max="9970" width="61.7109375" style="3" customWidth="1"/>
    <col min="9971" max="9971" width="12.7109375" style="3" customWidth="1"/>
    <col min="9972" max="9973" width="15.7109375" style="3" customWidth="1"/>
    <col min="9974" max="9974" width="0.85546875" style="3" customWidth="1"/>
    <col min="9975" max="9975" width="61.7109375" style="3" bestFit="1" customWidth="1"/>
    <col min="9976" max="9976" width="12.7109375" style="3" customWidth="1"/>
    <col min="9977" max="9978" width="15.7109375" style="3" customWidth="1"/>
    <col min="9979" max="9980" width="12.5703125" style="3" customWidth="1"/>
    <col min="9981" max="9983" width="11.7109375" style="3" customWidth="1"/>
    <col min="9984" max="10224" width="9.140625" style="3"/>
    <col min="10225" max="10225" width="0.85546875" style="3" customWidth="1"/>
    <col min="10226" max="10226" width="61.7109375" style="3" customWidth="1"/>
    <col min="10227" max="10227" width="12.7109375" style="3" customWidth="1"/>
    <col min="10228" max="10229" width="15.7109375" style="3" customWidth="1"/>
    <col min="10230" max="10230" width="0.85546875" style="3" customWidth="1"/>
    <col min="10231" max="10231" width="61.7109375" style="3" bestFit="1" customWidth="1"/>
    <col min="10232" max="10232" width="12.7109375" style="3" customWidth="1"/>
    <col min="10233" max="10234" width="15.7109375" style="3" customWidth="1"/>
    <col min="10235" max="10236" width="12.5703125" style="3" customWidth="1"/>
    <col min="10237" max="10239" width="11.7109375" style="3" customWidth="1"/>
    <col min="10240" max="10480" width="9.140625" style="3"/>
    <col min="10481" max="10481" width="0.85546875" style="3" customWidth="1"/>
    <col min="10482" max="10482" width="61.7109375" style="3" customWidth="1"/>
    <col min="10483" max="10483" width="12.7109375" style="3" customWidth="1"/>
    <col min="10484" max="10485" width="15.7109375" style="3" customWidth="1"/>
    <col min="10486" max="10486" width="0.85546875" style="3" customWidth="1"/>
    <col min="10487" max="10487" width="61.7109375" style="3" bestFit="1" customWidth="1"/>
    <col min="10488" max="10488" width="12.7109375" style="3" customWidth="1"/>
    <col min="10489" max="10490" width="15.7109375" style="3" customWidth="1"/>
    <col min="10491" max="10492" width="12.5703125" style="3" customWidth="1"/>
    <col min="10493" max="10495" width="11.7109375" style="3" customWidth="1"/>
    <col min="10496" max="10736" width="9.140625" style="3"/>
    <col min="10737" max="10737" width="0.85546875" style="3" customWidth="1"/>
    <col min="10738" max="10738" width="61.7109375" style="3" customWidth="1"/>
    <col min="10739" max="10739" width="12.7109375" style="3" customWidth="1"/>
    <col min="10740" max="10741" width="15.7109375" style="3" customWidth="1"/>
    <col min="10742" max="10742" width="0.85546875" style="3" customWidth="1"/>
    <col min="10743" max="10743" width="61.7109375" style="3" bestFit="1" customWidth="1"/>
    <col min="10744" max="10744" width="12.7109375" style="3" customWidth="1"/>
    <col min="10745" max="10746" width="15.7109375" style="3" customWidth="1"/>
    <col min="10747" max="10748" width="12.5703125" style="3" customWidth="1"/>
    <col min="10749" max="10751" width="11.7109375" style="3" customWidth="1"/>
    <col min="10752" max="10992" width="9.140625" style="3"/>
    <col min="10993" max="10993" width="0.85546875" style="3" customWidth="1"/>
    <col min="10994" max="10994" width="61.7109375" style="3" customWidth="1"/>
    <col min="10995" max="10995" width="12.7109375" style="3" customWidth="1"/>
    <col min="10996" max="10997" width="15.7109375" style="3" customWidth="1"/>
    <col min="10998" max="10998" width="0.85546875" style="3" customWidth="1"/>
    <col min="10999" max="10999" width="61.7109375" style="3" bestFit="1" customWidth="1"/>
    <col min="11000" max="11000" width="12.7109375" style="3" customWidth="1"/>
    <col min="11001" max="11002" width="15.7109375" style="3" customWidth="1"/>
    <col min="11003" max="11004" width="12.5703125" style="3" customWidth="1"/>
    <col min="11005" max="11007" width="11.7109375" style="3" customWidth="1"/>
    <col min="11008" max="11248" width="9.140625" style="3"/>
    <col min="11249" max="11249" width="0.85546875" style="3" customWidth="1"/>
    <col min="11250" max="11250" width="61.7109375" style="3" customWidth="1"/>
    <col min="11251" max="11251" width="12.7109375" style="3" customWidth="1"/>
    <col min="11252" max="11253" width="15.7109375" style="3" customWidth="1"/>
    <col min="11254" max="11254" width="0.85546875" style="3" customWidth="1"/>
    <col min="11255" max="11255" width="61.7109375" style="3" bestFit="1" customWidth="1"/>
    <col min="11256" max="11256" width="12.7109375" style="3" customWidth="1"/>
    <col min="11257" max="11258" width="15.7109375" style="3" customWidth="1"/>
    <col min="11259" max="11260" width="12.5703125" style="3" customWidth="1"/>
    <col min="11261" max="11263" width="11.7109375" style="3" customWidth="1"/>
    <col min="11264" max="11504" width="9.140625" style="3"/>
    <col min="11505" max="11505" width="0.85546875" style="3" customWidth="1"/>
    <col min="11506" max="11506" width="61.7109375" style="3" customWidth="1"/>
    <col min="11507" max="11507" width="12.7109375" style="3" customWidth="1"/>
    <col min="11508" max="11509" width="15.7109375" style="3" customWidth="1"/>
    <col min="11510" max="11510" width="0.85546875" style="3" customWidth="1"/>
    <col min="11511" max="11511" width="61.7109375" style="3" bestFit="1" customWidth="1"/>
    <col min="11512" max="11512" width="12.7109375" style="3" customWidth="1"/>
    <col min="11513" max="11514" width="15.7109375" style="3" customWidth="1"/>
    <col min="11515" max="11516" width="12.5703125" style="3" customWidth="1"/>
    <col min="11517" max="11519" width="11.7109375" style="3" customWidth="1"/>
    <col min="11520" max="11760" width="9.140625" style="3"/>
    <col min="11761" max="11761" width="0.85546875" style="3" customWidth="1"/>
    <col min="11762" max="11762" width="61.7109375" style="3" customWidth="1"/>
    <col min="11763" max="11763" width="12.7109375" style="3" customWidth="1"/>
    <col min="11764" max="11765" width="15.7109375" style="3" customWidth="1"/>
    <col min="11766" max="11766" width="0.85546875" style="3" customWidth="1"/>
    <col min="11767" max="11767" width="61.7109375" style="3" bestFit="1" customWidth="1"/>
    <col min="11768" max="11768" width="12.7109375" style="3" customWidth="1"/>
    <col min="11769" max="11770" width="15.7109375" style="3" customWidth="1"/>
    <col min="11771" max="11772" width="12.5703125" style="3" customWidth="1"/>
    <col min="11773" max="11775" width="11.7109375" style="3" customWidth="1"/>
    <col min="11776" max="12016" width="9.140625" style="3"/>
    <col min="12017" max="12017" width="0.85546875" style="3" customWidth="1"/>
    <col min="12018" max="12018" width="61.7109375" style="3" customWidth="1"/>
    <col min="12019" max="12019" width="12.7109375" style="3" customWidth="1"/>
    <col min="12020" max="12021" width="15.7109375" style="3" customWidth="1"/>
    <col min="12022" max="12022" width="0.85546875" style="3" customWidth="1"/>
    <col min="12023" max="12023" width="61.7109375" style="3" bestFit="1" customWidth="1"/>
    <col min="12024" max="12024" width="12.7109375" style="3" customWidth="1"/>
    <col min="12025" max="12026" width="15.7109375" style="3" customWidth="1"/>
    <col min="12027" max="12028" width="12.5703125" style="3" customWidth="1"/>
    <col min="12029" max="12031" width="11.7109375" style="3" customWidth="1"/>
    <col min="12032" max="12272" width="9.140625" style="3"/>
    <col min="12273" max="12273" width="0.85546875" style="3" customWidth="1"/>
    <col min="12274" max="12274" width="61.7109375" style="3" customWidth="1"/>
    <col min="12275" max="12275" width="12.7109375" style="3" customWidth="1"/>
    <col min="12276" max="12277" width="15.7109375" style="3" customWidth="1"/>
    <col min="12278" max="12278" width="0.85546875" style="3" customWidth="1"/>
    <col min="12279" max="12279" width="61.7109375" style="3" bestFit="1" customWidth="1"/>
    <col min="12280" max="12280" width="12.7109375" style="3" customWidth="1"/>
    <col min="12281" max="12282" width="15.7109375" style="3" customWidth="1"/>
    <col min="12283" max="12284" width="12.5703125" style="3" customWidth="1"/>
    <col min="12285" max="12287" width="11.7109375" style="3" customWidth="1"/>
    <col min="12288" max="12528" width="9.140625" style="3"/>
    <col min="12529" max="12529" width="0.85546875" style="3" customWidth="1"/>
    <col min="12530" max="12530" width="61.7109375" style="3" customWidth="1"/>
    <col min="12531" max="12531" width="12.7109375" style="3" customWidth="1"/>
    <col min="12532" max="12533" width="15.7109375" style="3" customWidth="1"/>
    <col min="12534" max="12534" width="0.85546875" style="3" customWidth="1"/>
    <col min="12535" max="12535" width="61.7109375" style="3" bestFit="1" customWidth="1"/>
    <col min="12536" max="12536" width="12.7109375" style="3" customWidth="1"/>
    <col min="12537" max="12538" width="15.7109375" style="3" customWidth="1"/>
    <col min="12539" max="12540" width="12.5703125" style="3" customWidth="1"/>
    <col min="12541" max="12543" width="11.7109375" style="3" customWidth="1"/>
    <col min="12544" max="12784" width="9.140625" style="3"/>
    <col min="12785" max="12785" width="0.85546875" style="3" customWidth="1"/>
    <col min="12786" max="12786" width="61.7109375" style="3" customWidth="1"/>
    <col min="12787" max="12787" width="12.7109375" style="3" customWidth="1"/>
    <col min="12788" max="12789" width="15.7109375" style="3" customWidth="1"/>
    <col min="12790" max="12790" width="0.85546875" style="3" customWidth="1"/>
    <col min="12791" max="12791" width="61.7109375" style="3" bestFit="1" customWidth="1"/>
    <col min="12792" max="12792" width="12.7109375" style="3" customWidth="1"/>
    <col min="12793" max="12794" width="15.7109375" style="3" customWidth="1"/>
    <col min="12795" max="12796" width="12.5703125" style="3" customWidth="1"/>
    <col min="12797" max="12799" width="11.7109375" style="3" customWidth="1"/>
    <col min="12800" max="13040" width="9.140625" style="3"/>
    <col min="13041" max="13041" width="0.85546875" style="3" customWidth="1"/>
    <col min="13042" max="13042" width="61.7109375" style="3" customWidth="1"/>
    <col min="13043" max="13043" width="12.7109375" style="3" customWidth="1"/>
    <col min="13044" max="13045" width="15.7109375" style="3" customWidth="1"/>
    <col min="13046" max="13046" width="0.85546875" style="3" customWidth="1"/>
    <col min="13047" max="13047" width="61.7109375" style="3" bestFit="1" customWidth="1"/>
    <col min="13048" max="13048" width="12.7109375" style="3" customWidth="1"/>
    <col min="13049" max="13050" width="15.7109375" style="3" customWidth="1"/>
    <col min="13051" max="13052" width="12.5703125" style="3" customWidth="1"/>
    <col min="13053" max="13055" width="11.7109375" style="3" customWidth="1"/>
    <col min="13056" max="13296" width="9.140625" style="3"/>
    <col min="13297" max="13297" width="0.85546875" style="3" customWidth="1"/>
    <col min="13298" max="13298" width="61.7109375" style="3" customWidth="1"/>
    <col min="13299" max="13299" width="12.7109375" style="3" customWidth="1"/>
    <col min="13300" max="13301" width="15.7109375" style="3" customWidth="1"/>
    <col min="13302" max="13302" width="0.85546875" style="3" customWidth="1"/>
    <col min="13303" max="13303" width="61.7109375" style="3" bestFit="1" customWidth="1"/>
    <col min="13304" max="13304" width="12.7109375" style="3" customWidth="1"/>
    <col min="13305" max="13306" width="15.7109375" style="3" customWidth="1"/>
    <col min="13307" max="13308" width="12.5703125" style="3" customWidth="1"/>
    <col min="13309" max="13311" width="11.7109375" style="3" customWidth="1"/>
    <col min="13312" max="13552" width="9.140625" style="3"/>
    <col min="13553" max="13553" width="0.85546875" style="3" customWidth="1"/>
    <col min="13554" max="13554" width="61.7109375" style="3" customWidth="1"/>
    <col min="13555" max="13555" width="12.7109375" style="3" customWidth="1"/>
    <col min="13556" max="13557" width="15.7109375" style="3" customWidth="1"/>
    <col min="13558" max="13558" width="0.85546875" style="3" customWidth="1"/>
    <col min="13559" max="13559" width="61.7109375" style="3" bestFit="1" customWidth="1"/>
    <col min="13560" max="13560" width="12.7109375" style="3" customWidth="1"/>
    <col min="13561" max="13562" width="15.7109375" style="3" customWidth="1"/>
    <col min="13563" max="13564" width="12.5703125" style="3" customWidth="1"/>
    <col min="13565" max="13567" width="11.7109375" style="3" customWidth="1"/>
    <col min="13568" max="13808" width="9.140625" style="3"/>
    <col min="13809" max="13809" width="0.85546875" style="3" customWidth="1"/>
    <col min="13810" max="13810" width="61.7109375" style="3" customWidth="1"/>
    <col min="13811" max="13811" width="12.7109375" style="3" customWidth="1"/>
    <col min="13812" max="13813" width="15.7109375" style="3" customWidth="1"/>
    <col min="13814" max="13814" width="0.85546875" style="3" customWidth="1"/>
    <col min="13815" max="13815" width="61.7109375" style="3" bestFit="1" customWidth="1"/>
    <col min="13816" max="13816" width="12.7109375" style="3" customWidth="1"/>
    <col min="13817" max="13818" width="15.7109375" style="3" customWidth="1"/>
    <col min="13819" max="13820" width="12.5703125" style="3" customWidth="1"/>
    <col min="13821" max="13823" width="11.7109375" style="3" customWidth="1"/>
    <col min="13824" max="14064" width="9.140625" style="3"/>
    <col min="14065" max="14065" width="0.85546875" style="3" customWidth="1"/>
    <col min="14066" max="14066" width="61.7109375" style="3" customWidth="1"/>
    <col min="14067" max="14067" width="12.7109375" style="3" customWidth="1"/>
    <col min="14068" max="14069" width="15.7109375" style="3" customWidth="1"/>
    <col min="14070" max="14070" width="0.85546875" style="3" customWidth="1"/>
    <col min="14071" max="14071" width="61.7109375" style="3" bestFit="1" customWidth="1"/>
    <col min="14072" max="14072" width="12.7109375" style="3" customWidth="1"/>
    <col min="14073" max="14074" width="15.7109375" style="3" customWidth="1"/>
    <col min="14075" max="14076" width="12.5703125" style="3" customWidth="1"/>
    <col min="14077" max="14079" width="11.7109375" style="3" customWidth="1"/>
    <col min="14080" max="14320" width="9.140625" style="3"/>
    <col min="14321" max="14321" width="0.85546875" style="3" customWidth="1"/>
    <col min="14322" max="14322" width="61.7109375" style="3" customWidth="1"/>
    <col min="14323" max="14323" width="12.7109375" style="3" customWidth="1"/>
    <col min="14324" max="14325" width="15.7109375" style="3" customWidth="1"/>
    <col min="14326" max="14326" width="0.85546875" style="3" customWidth="1"/>
    <col min="14327" max="14327" width="61.7109375" style="3" bestFit="1" customWidth="1"/>
    <col min="14328" max="14328" width="12.7109375" style="3" customWidth="1"/>
    <col min="14329" max="14330" width="15.7109375" style="3" customWidth="1"/>
    <col min="14331" max="14332" width="12.5703125" style="3" customWidth="1"/>
    <col min="14333" max="14335" width="11.7109375" style="3" customWidth="1"/>
    <col min="14336" max="14576" width="9.140625" style="3"/>
    <col min="14577" max="14577" width="0.85546875" style="3" customWidth="1"/>
    <col min="14578" max="14578" width="61.7109375" style="3" customWidth="1"/>
    <col min="14579" max="14579" width="12.7109375" style="3" customWidth="1"/>
    <col min="14580" max="14581" width="15.7109375" style="3" customWidth="1"/>
    <col min="14582" max="14582" width="0.85546875" style="3" customWidth="1"/>
    <col min="14583" max="14583" width="61.7109375" style="3" bestFit="1" customWidth="1"/>
    <col min="14584" max="14584" width="12.7109375" style="3" customWidth="1"/>
    <col min="14585" max="14586" width="15.7109375" style="3" customWidth="1"/>
    <col min="14587" max="14588" width="12.5703125" style="3" customWidth="1"/>
    <col min="14589" max="14591" width="11.7109375" style="3" customWidth="1"/>
    <col min="14592" max="14832" width="9.140625" style="3"/>
    <col min="14833" max="14833" width="0.85546875" style="3" customWidth="1"/>
    <col min="14834" max="14834" width="61.7109375" style="3" customWidth="1"/>
    <col min="14835" max="14835" width="12.7109375" style="3" customWidth="1"/>
    <col min="14836" max="14837" width="15.7109375" style="3" customWidth="1"/>
    <col min="14838" max="14838" width="0.85546875" style="3" customWidth="1"/>
    <col min="14839" max="14839" width="61.7109375" style="3" bestFit="1" customWidth="1"/>
    <col min="14840" max="14840" width="12.7109375" style="3" customWidth="1"/>
    <col min="14841" max="14842" width="15.7109375" style="3" customWidth="1"/>
    <col min="14843" max="14844" width="12.5703125" style="3" customWidth="1"/>
    <col min="14845" max="14847" width="11.7109375" style="3" customWidth="1"/>
    <col min="14848" max="15088" width="9.140625" style="3"/>
    <col min="15089" max="15089" width="0.85546875" style="3" customWidth="1"/>
    <col min="15090" max="15090" width="61.7109375" style="3" customWidth="1"/>
    <col min="15091" max="15091" width="12.7109375" style="3" customWidth="1"/>
    <col min="15092" max="15093" width="15.7109375" style="3" customWidth="1"/>
    <col min="15094" max="15094" width="0.85546875" style="3" customWidth="1"/>
    <col min="15095" max="15095" width="61.7109375" style="3" bestFit="1" customWidth="1"/>
    <col min="15096" max="15096" width="12.7109375" style="3" customWidth="1"/>
    <col min="15097" max="15098" width="15.7109375" style="3" customWidth="1"/>
    <col min="15099" max="15100" width="12.5703125" style="3" customWidth="1"/>
    <col min="15101" max="15103" width="11.7109375" style="3" customWidth="1"/>
    <col min="15104" max="15344" width="9.140625" style="3"/>
    <col min="15345" max="15345" width="0.85546875" style="3" customWidth="1"/>
    <col min="15346" max="15346" width="61.7109375" style="3" customWidth="1"/>
    <col min="15347" max="15347" width="12.7109375" style="3" customWidth="1"/>
    <col min="15348" max="15349" width="15.7109375" style="3" customWidth="1"/>
    <col min="15350" max="15350" width="0.85546875" style="3" customWidth="1"/>
    <col min="15351" max="15351" width="61.7109375" style="3" bestFit="1" customWidth="1"/>
    <col min="15352" max="15352" width="12.7109375" style="3" customWidth="1"/>
    <col min="15353" max="15354" width="15.7109375" style="3" customWidth="1"/>
    <col min="15355" max="15356" width="12.5703125" style="3" customWidth="1"/>
    <col min="15357" max="15359" width="11.7109375" style="3" customWidth="1"/>
    <col min="15360" max="15600" width="9.140625" style="3"/>
    <col min="15601" max="15601" width="0.85546875" style="3" customWidth="1"/>
    <col min="15602" max="15602" width="61.7109375" style="3" customWidth="1"/>
    <col min="15603" max="15603" width="12.7109375" style="3" customWidth="1"/>
    <col min="15604" max="15605" width="15.7109375" style="3" customWidth="1"/>
    <col min="15606" max="15606" width="0.85546875" style="3" customWidth="1"/>
    <col min="15607" max="15607" width="61.7109375" style="3" bestFit="1" customWidth="1"/>
    <col min="15608" max="15608" width="12.7109375" style="3" customWidth="1"/>
    <col min="15609" max="15610" width="15.7109375" style="3" customWidth="1"/>
    <col min="15611" max="15612" width="12.5703125" style="3" customWidth="1"/>
    <col min="15613" max="15615" width="11.7109375" style="3" customWidth="1"/>
    <col min="15616" max="15856" width="9.140625" style="3"/>
    <col min="15857" max="15857" width="0.85546875" style="3" customWidth="1"/>
    <col min="15858" max="15858" width="61.7109375" style="3" customWidth="1"/>
    <col min="15859" max="15859" width="12.7109375" style="3" customWidth="1"/>
    <col min="15860" max="15861" width="15.7109375" style="3" customWidth="1"/>
    <col min="15862" max="15862" width="0.85546875" style="3" customWidth="1"/>
    <col min="15863" max="15863" width="61.7109375" style="3" bestFit="1" customWidth="1"/>
    <col min="15864" max="15864" width="12.7109375" style="3" customWidth="1"/>
    <col min="15865" max="15866" width="15.7109375" style="3" customWidth="1"/>
    <col min="15867" max="15868" width="12.5703125" style="3" customWidth="1"/>
    <col min="15869" max="15871" width="11.7109375" style="3" customWidth="1"/>
    <col min="15872" max="16112" width="9.140625" style="3"/>
    <col min="16113" max="16113" width="0.85546875" style="3" customWidth="1"/>
    <col min="16114" max="16114" width="61.7109375" style="3" customWidth="1"/>
    <col min="16115" max="16115" width="12.7109375" style="3" customWidth="1"/>
    <col min="16116" max="16117" width="15.7109375" style="3" customWidth="1"/>
    <col min="16118" max="16118" width="0.85546875" style="3" customWidth="1"/>
    <col min="16119" max="16119" width="61.7109375" style="3" bestFit="1" customWidth="1"/>
    <col min="16120" max="16120" width="12.7109375" style="3" customWidth="1"/>
    <col min="16121" max="16122" width="15.7109375" style="3" customWidth="1"/>
    <col min="16123" max="16124" width="12.5703125" style="3" customWidth="1"/>
    <col min="16125" max="16127" width="11.7109375" style="3" customWidth="1"/>
    <col min="16128" max="16384" width="9.140625" style="3"/>
  </cols>
  <sheetData>
    <row r="5" spans="1:11" ht="18.75" x14ac:dyDescent="0.3">
      <c r="A5" s="1"/>
      <c r="B5" s="297" t="s">
        <v>66</v>
      </c>
      <c r="C5" s="297"/>
      <c r="D5" s="297"/>
      <c r="E5" s="297"/>
      <c r="F5" s="297"/>
      <c r="G5" s="297"/>
      <c r="H5" s="297"/>
      <c r="I5" s="297"/>
    </row>
    <row r="6" spans="1:11" x14ac:dyDescent="0.3">
      <c r="I6" s="5"/>
    </row>
    <row r="7" spans="1:11" ht="18" x14ac:dyDescent="0.35">
      <c r="A7" s="6"/>
      <c r="B7" s="298" t="s">
        <v>165</v>
      </c>
      <c r="C7" s="298"/>
      <c r="D7" s="298"/>
      <c r="E7" s="298"/>
      <c r="F7" s="298"/>
      <c r="G7" s="298"/>
      <c r="H7" s="298"/>
      <c r="I7" s="298"/>
    </row>
    <row r="8" spans="1:11" ht="18" x14ac:dyDescent="0.35">
      <c r="A8" s="6"/>
      <c r="B8" s="299" t="s">
        <v>0</v>
      </c>
      <c r="C8" s="299"/>
      <c r="D8" s="299"/>
      <c r="E8" s="299"/>
      <c r="F8" s="299"/>
      <c r="G8" s="299"/>
      <c r="H8" s="299"/>
      <c r="I8" s="299"/>
    </row>
    <row r="9" spans="1:11" ht="16.5" x14ac:dyDescent="0.35">
      <c r="B9" s="7"/>
      <c r="C9" s="8"/>
      <c r="D9" s="62"/>
      <c r="E9" s="9"/>
      <c r="H9" s="293"/>
      <c r="I9" s="70"/>
    </row>
    <row r="10" spans="1:11" ht="15.75" thickBot="1" x14ac:dyDescent="0.35">
      <c r="I10" s="5"/>
    </row>
    <row r="11" spans="1:11" s="11" customFormat="1" ht="12.75" customHeight="1" x14ac:dyDescent="0.35">
      <c r="A11" s="10"/>
      <c r="B11" s="146"/>
      <c r="C11" s="300"/>
      <c r="D11" s="63"/>
      <c r="E11" s="63"/>
      <c r="F11" s="146"/>
      <c r="G11" s="302"/>
      <c r="H11" s="230"/>
      <c r="I11" s="230"/>
      <c r="J11" s="2"/>
      <c r="K11" s="2"/>
    </row>
    <row r="12" spans="1:11" s="11" customFormat="1" ht="12.75" customHeight="1" x14ac:dyDescent="0.35">
      <c r="A12" s="12"/>
      <c r="B12" s="13" t="s">
        <v>1</v>
      </c>
      <c r="C12" s="301"/>
      <c r="D12" s="64" t="s">
        <v>167</v>
      </c>
      <c r="E12" s="64" t="s">
        <v>140</v>
      </c>
      <c r="F12" s="13" t="s">
        <v>2</v>
      </c>
      <c r="G12" s="303"/>
      <c r="H12" s="71" t="s">
        <v>167</v>
      </c>
      <c r="I12" s="71" t="s">
        <v>140</v>
      </c>
      <c r="J12" s="2"/>
      <c r="K12" s="2"/>
    </row>
    <row r="13" spans="1:11" ht="13.5" customHeight="1" x14ac:dyDescent="0.35">
      <c r="A13" s="15"/>
      <c r="B13" s="24"/>
      <c r="C13" s="147"/>
      <c r="D13" s="148"/>
      <c r="E13" s="148"/>
      <c r="F13" s="149"/>
      <c r="G13" s="150"/>
      <c r="H13" s="151"/>
      <c r="I13" s="151"/>
    </row>
    <row r="14" spans="1:11" s="11" customFormat="1" ht="13.5" customHeight="1" x14ac:dyDescent="0.35">
      <c r="A14" s="17"/>
      <c r="B14" s="18" t="s">
        <v>3</v>
      </c>
      <c r="C14" s="19"/>
      <c r="D14" s="161">
        <f>+D15+D18+D22+D25+D28+D31</f>
        <v>9432646</v>
      </c>
      <c r="E14" s="161">
        <f>+E15+E18+E22+E25+E28+E31</f>
        <v>9129017</v>
      </c>
      <c r="F14" s="20" t="s">
        <v>4</v>
      </c>
      <c r="G14" s="21"/>
      <c r="H14" s="161">
        <f>+H15+H25+H28</f>
        <v>43426073</v>
      </c>
      <c r="I14" s="161">
        <f>+I15+I25+I28</f>
        <v>39364146</v>
      </c>
      <c r="J14" s="2"/>
      <c r="K14" s="2"/>
    </row>
    <row r="15" spans="1:11" s="11" customFormat="1" ht="13.5" customHeight="1" x14ac:dyDescent="0.35">
      <c r="A15" s="17"/>
      <c r="B15" s="18" t="s">
        <v>168</v>
      </c>
      <c r="C15" s="19" t="s">
        <v>119</v>
      </c>
      <c r="D15" s="22">
        <f>+SUM(D16:D17)</f>
        <v>906148</v>
      </c>
      <c r="E15" s="22">
        <f>+SUM(E16:E17)</f>
        <v>1087015</v>
      </c>
      <c r="F15" s="23" t="s">
        <v>177</v>
      </c>
      <c r="G15" s="21" t="s">
        <v>127</v>
      </c>
      <c r="H15" s="22">
        <f>+H16+H17+H18+H22+H23+H24</f>
        <v>43283584</v>
      </c>
      <c r="I15" s="22">
        <f>+I16+I17+I18+I22+I23+I24</f>
        <v>39267895</v>
      </c>
      <c r="J15" s="2"/>
    </row>
    <row r="16" spans="1:11" s="11" customFormat="1" ht="13.5" customHeight="1" x14ac:dyDescent="0.35">
      <c r="A16" s="17"/>
      <c r="B16" s="24" t="s">
        <v>64</v>
      </c>
      <c r="C16" s="19"/>
      <c r="D16" s="66">
        <v>870303</v>
      </c>
      <c r="E16" s="66">
        <v>1015353</v>
      </c>
      <c r="F16" s="20" t="s">
        <v>5</v>
      </c>
      <c r="G16" s="21"/>
      <c r="H16" s="22">
        <v>137564</v>
      </c>
      <c r="I16" s="22">
        <v>137564</v>
      </c>
      <c r="J16" s="2"/>
    </row>
    <row r="17" spans="1:12" s="11" customFormat="1" ht="13.5" customHeight="1" x14ac:dyDescent="0.35">
      <c r="A17" s="17"/>
      <c r="B17" s="24" t="s">
        <v>62</v>
      </c>
      <c r="C17" s="19"/>
      <c r="D17" s="66">
        <v>35845</v>
      </c>
      <c r="E17" s="66">
        <v>71662</v>
      </c>
      <c r="F17" s="20" t="s">
        <v>53</v>
      </c>
      <c r="G17" s="21"/>
      <c r="H17" s="22">
        <v>2533100</v>
      </c>
      <c r="I17" s="22">
        <v>2533100</v>
      </c>
      <c r="J17" s="2"/>
    </row>
    <row r="18" spans="1:12" s="11" customFormat="1" ht="13.5" customHeight="1" x14ac:dyDescent="0.35">
      <c r="A18" s="17"/>
      <c r="B18" s="18" t="s">
        <v>169</v>
      </c>
      <c r="C18" s="19" t="s">
        <v>120</v>
      </c>
      <c r="D18" s="22">
        <f>+SUM(D19:D21)</f>
        <v>4524614</v>
      </c>
      <c r="E18" s="22">
        <f>+SUM(E19:E21)</f>
        <v>3809429</v>
      </c>
      <c r="F18" s="20" t="s">
        <v>178</v>
      </c>
      <c r="G18" s="21"/>
      <c r="H18" s="22">
        <f>SUM(H19:H21)</f>
        <v>35774949</v>
      </c>
      <c r="I18" s="22">
        <f>SUM(I19:I21)</f>
        <v>31100114</v>
      </c>
      <c r="J18" s="2"/>
    </row>
    <row r="19" spans="1:12" s="11" customFormat="1" ht="13.5" customHeight="1" x14ac:dyDescent="0.35">
      <c r="A19" s="17"/>
      <c r="B19" s="24" t="s">
        <v>46</v>
      </c>
      <c r="C19" s="19"/>
      <c r="D19" s="66">
        <f>2050425+2</f>
        <v>2050427</v>
      </c>
      <c r="E19" s="66">
        <v>1846405</v>
      </c>
      <c r="F19" s="26" t="s">
        <v>54</v>
      </c>
      <c r="G19" s="21"/>
      <c r="H19" s="25">
        <v>27513</v>
      </c>
      <c r="I19" s="25">
        <v>27513</v>
      </c>
      <c r="J19" s="2"/>
    </row>
    <row r="20" spans="1:12" ht="13.5" customHeight="1" x14ac:dyDescent="0.35">
      <c r="A20" s="17"/>
      <c r="B20" s="24" t="s">
        <v>6</v>
      </c>
      <c r="C20" s="19"/>
      <c r="D20" s="66">
        <f>2474189-2</f>
        <v>2474187</v>
      </c>
      <c r="E20" s="66">
        <v>1960251</v>
      </c>
      <c r="F20" s="26" t="s">
        <v>8</v>
      </c>
      <c r="G20" s="21"/>
      <c r="H20" s="73">
        <f>32552491+1807868</f>
        <v>34360359</v>
      </c>
      <c r="I20" s="73">
        <f>28643025+1392871</f>
        <v>30035896</v>
      </c>
      <c r="K20" s="11"/>
      <c r="L20" s="11"/>
    </row>
    <row r="21" spans="1:12" ht="13.5" customHeight="1" x14ac:dyDescent="0.35">
      <c r="A21" s="15"/>
      <c r="B21" s="24" t="s">
        <v>7</v>
      </c>
      <c r="C21" s="152"/>
      <c r="D21" s="69">
        <v>0</v>
      </c>
      <c r="E21" s="66">
        <v>2773</v>
      </c>
      <c r="F21" s="26" t="s">
        <v>55</v>
      </c>
      <c r="G21" s="21"/>
      <c r="H21" s="73">
        <v>1387077</v>
      </c>
      <c r="I21" s="73">
        <v>1036705</v>
      </c>
      <c r="K21" s="11"/>
    </row>
    <row r="22" spans="1:12" ht="13.5" customHeight="1" x14ac:dyDescent="0.35">
      <c r="A22" s="15"/>
      <c r="B22" s="18" t="s">
        <v>170</v>
      </c>
      <c r="C22" s="19" t="s">
        <v>121</v>
      </c>
      <c r="D22" s="231">
        <f>+SUM(D23:D24)</f>
        <v>0</v>
      </c>
      <c r="E22" s="22">
        <f>+SUM(E23:E24)</f>
        <v>243436</v>
      </c>
      <c r="F22" s="20" t="s">
        <v>56</v>
      </c>
      <c r="G22" s="21"/>
      <c r="H22" s="82">
        <v>-26440</v>
      </c>
      <c r="I22" s="82">
        <v>-2930</v>
      </c>
      <c r="K22" s="11"/>
    </row>
    <row r="23" spans="1:12" ht="13.5" customHeight="1" x14ac:dyDescent="0.35">
      <c r="A23" s="15"/>
      <c r="B23" s="24" t="s">
        <v>47</v>
      </c>
      <c r="C23" s="19"/>
      <c r="D23" s="69">
        <v>0</v>
      </c>
      <c r="E23" s="66">
        <v>51578</v>
      </c>
      <c r="F23" s="20" t="s">
        <v>72</v>
      </c>
      <c r="G23" s="21"/>
      <c r="H23" s="82">
        <f>'p&amp;l'!E57</f>
        <v>6308830</v>
      </c>
      <c r="I23" s="82">
        <f>'p&amp;l'!F57</f>
        <v>6738121</v>
      </c>
      <c r="K23" s="11"/>
    </row>
    <row r="24" spans="1:12" ht="13.5" customHeight="1" x14ac:dyDescent="0.35">
      <c r="A24" s="15"/>
      <c r="B24" s="24" t="s">
        <v>48</v>
      </c>
      <c r="C24" s="19"/>
      <c r="D24" s="69">
        <v>0</v>
      </c>
      <c r="E24" s="66">
        <v>191858</v>
      </c>
      <c r="F24" s="20" t="s">
        <v>57</v>
      </c>
      <c r="G24" s="21"/>
      <c r="H24" s="22">
        <v>-1444419</v>
      </c>
      <c r="I24" s="22">
        <v>-1238074</v>
      </c>
      <c r="K24" s="11"/>
    </row>
    <row r="25" spans="1:12" ht="13.5" customHeight="1" x14ac:dyDescent="0.35">
      <c r="A25" s="15"/>
      <c r="B25" s="18" t="s">
        <v>171</v>
      </c>
      <c r="C25" s="19" t="s">
        <v>123</v>
      </c>
      <c r="D25" s="22">
        <f>+D26+D27</f>
        <v>302262</v>
      </c>
      <c r="E25" s="22">
        <f>+E26+E27</f>
        <v>202712</v>
      </c>
      <c r="F25" s="20" t="s">
        <v>179</v>
      </c>
      <c r="G25" s="21"/>
      <c r="H25" s="22">
        <f>+H27+H26</f>
        <v>-55494</v>
      </c>
      <c r="I25" s="22">
        <f>+I27+I26</f>
        <v>-85480</v>
      </c>
      <c r="K25" s="11"/>
    </row>
    <row r="26" spans="1:12" ht="13.5" customHeight="1" x14ac:dyDescent="0.35">
      <c r="A26" s="15"/>
      <c r="B26" s="24" t="s">
        <v>49</v>
      </c>
      <c r="C26" s="19"/>
      <c r="D26" s="66">
        <v>1503</v>
      </c>
      <c r="E26" s="66">
        <v>1503</v>
      </c>
      <c r="F26" s="24" t="s">
        <v>70</v>
      </c>
      <c r="G26" s="80" t="s">
        <v>123</v>
      </c>
      <c r="H26" s="25">
        <v>-13758</v>
      </c>
      <c r="I26" s="25">
        <v>-60571</v>
      </c>
    </row>
    <row r="27" spans="1:12" ht="13.5" customHeight="1" x14ac:dyDescent="0.35">
      <c r="A27" s="15"/>
      <c r="B27" s="24" t="s">
        <v>155</v>
      </c>
      <c r="C27" s="19" t="s">
        <v>154</v>
      </c>
      <c r="D27" s="66">
        <v>300759</v>
      </c>
      <c r="E27" s="66">
        <v>201209</v>
      </c>
      <c r="F27" s="24" t="s">
        <v>45</v>
      </c>
      <c r="G27" s="49"/>
      <c r="H27" s="73">
        <v>-41736</v>
      </c>
      <c r="I27" s="73">
        <v>-24909</v>
      </c>
    </row>
    <row r="28" spans="1:12" ht="13.5" customHeight="1" x14ac:dyDescent="0.35">
      <c r="A28" s="15"/>
      <c r="B28" s="18" t="s">
        <v>172</v>
      </c>
      <c r="C28" s="19" t="s">
        <v>123</v>
      </c>
      <c r="D28" s="22">
        <f>+SUM(D29:D30)</f>
        <v>3213816</v>
      </c>
      <c r="E28" s="22">
        <f>+SUM(E29:E30)</f>
        <v>3167286</v>
      </c>
      <c r="F28" s="20" t="s">
        <v>65</v>
      </c>
      <c r="G28" s="153" t="s">
        <v>127</v>
      </c>
      <c r="H28" s="82">
        <v>197983</v>
      </c>
      <c r="I28" s="82">
        <v>181731</v>
      </c>
    </row>
    <row r="29" spans="1:12" ht="13.5" customHeight="1" x14ac:dyDescent="0.35">
      <c r="A29" s="15"/>
      <c r="B29" s="24" t="s">
        <v>49</v>
      </c>
      <c r="C29" s="19"/>
      <c r="D29" s="66">
        <f>3058835-77178-1</f>
        <v>2981656</v>
      </c>
      <c r="E29" s="66">
        <f>2996417-77178</f>
        <v>2919239</v>
      </c>
      <c r="F29" s="20"/>
      <c r="G29" s="153"/>
      <c r="H29" s="82"/>
      <c r="I29" s="82"/>
    </row>
    <row r="30" spans="1:12" ht="13.5" customHeight="1" x14ac:dyDescent="0.35">
      <c r="A30" s="15"/>
      <c r="B30" s="24" t="s">
        <v>9</v>
      </c>
      <c r="C30" s="19"/>
      <c r="D30" s="66">
        <f>232159+1</f>
        <v>232160</v>
      </c>
      <c r="E30" s="66">
        <f>248046+1</f>
        <v>248047</v>
      </c>
      <c r="F30" s="32"/>
      <c r="G30" s="30"/>
      <c r="H30" s="73"/>
      <c r="I30" s="73"/>
    </row>
    <row r="31" spans="1:12" ht="13.5" customHeight="1" x14ac:dyDescent="0.35">
      <c r="A31" s="15"/>
      <c r="B31" s="18" t="s">
        <v>10</v>
      </c>
      <c r="C31" s="19" t="s">
        <v>151</v>
      </c>
      <c r="D31" s="65">
        <v>485806</v>
      </c>
      <c r="E31" s="65">
        <v>619139</v>
      </c>
      <c r="F31" s="32"/>
      <c r="G31" s="30"/>
      <c r="H31" s="74"/>
      <c r="I31" s="74"/>
    </row>
    <row r="32" spans="1:12" ht="13.5" customHeight="1" x14ac:dyDescent="0.35">
      <c r="A32" s="15"/>
      <c r="B32" s="154"/>
      <c r="C32" s="19"/>
      <c r="D32" s="66"/>
      <c r="E32" s="66"/>
      <c r="F32" s="18" t="s">
        <v>12</v>
      </c>
      <c r="G32" s="49"/>
      <c r="H32" s="159">
        <f>+H33</f>
        <v>311436</v>
      </c>
      <c r="I32" s="159">
        <f>+I33</f>
        <v>325384</v>
      </c>
    </row>
    <row r="33" spans="1:11" ht="13.5" customHeight="1" x14ac:dyDescent="0.35">
      <c r="A33" s="15"/>
      <c r="B33" s="154"/>
      <c r="C33" s="19"/>
      <c r="D33" s="66"/>
      <c r="E33" s="66"/>
      <c r="F33" s="18" t="s">
        <v>14</v>
      </c>
      <c r="G33" s="49" t="s">
        <v>151</v>
      </c>
      <c r="H33" s="82">
        <v>311436</v>
      </c>
      <c r="I33" s="82">
        <v>325384</v>
      </c>
    </row>
    <row r="34" spans="1:11" ht="13.5" customHeight="1" x14ac:dyDescent="0.35">
      <c r="A34" s="15"/>
      <c r="B34" s="20" t="s">
        <v>11</v>
      </c>
      <c r="C34" s="19"/>
      <c r="D34" s="159">
        <f>+D35+D37+D43+D45+D47+D48</f>
        <v>45928650</v>
      </c>
      <c r="E34" s="159">
        <f>+E35+E37+E43+E45+E47+E48</f>
        <v>41310879</v>
      </c>
      <c r="F34" s="18"/>
      <c r="G34" s="49"/>
      <c r="H34" s="82"/>
      <c r="I34" s="82"/>
    </row>
    <row r="35" spans="1:11" ht="13.5" customHeight="1" x14ac:dyDescent="0.35">
      <c r="A35" s="15"/>
      <c r="B35" s="18" t="s">
        <v>204</v>
      </c>
      <c r="C35" s="19"/>
      <c r="D35" s="52">
        <f>+D36</f>
        <v>1060799</v>
      </c>
      <c r="E35" s="52">
        <f>+E36</f>
        <v>409711</v>
      </c>
      <c r="F35" s="32"/>
      <c r="G35" s="30"/>
      <c r="H35" s="73"/>
      <c r="I35" s="73"/>
    </row>
    <row r="36" spans="1:11" ht="13.5" customHeight="1" x14ac:dyDescent="0.35">
      <c r="A36" s="15"/>
      <c r="B36" s="24" t="s">
        <v>50</v>
      </c>
      <c r="C36" s="19"/>
      <c r="D36" s="66">
        <v>1060799</v>
      </c>
      <c r="E36" s="66">
        <v>409711</v>
      </c>
      <c r="F36" s="20" t="s">
        <v>16</v>
      </c>
      <c r="G36" s="49"/>
      <c r="H36" s="159">
        <f>+H37+H38+H41+H42+H49</f>
        <v>11623787</v>
      </c>
      <c r="I36" s="159">
        <f>+I37+I38+I41+I42+I49</f>
        <v>10750366</v>
      </c>
    </row>
    <row r="37" spans="1:11" ht="13.5" customHeight="1" x14ac:dyDescent="0.35">
      <c r="A37" s="15"/>
      <c r="B37" s="18" t="s">
        <v>173</v>
      </c>
      <c r="C37" s="19"/>
      <c r="D37" s="22">
        <f>+SUM(D38:D42)</f>
        <v>23872070</v>
      </c>
      <c r="E37" s="22">
        <f>+SUM(E38:E42)</f>
        <v>24155746</v>
      </c>
      <c r="F37" s="20" t="s">
        <v>126</v>
      </c>
      <c r="G37" s="49" t="s">
        <v>122</v>
      </c>
      <c r="H37" s="25">
        <v>5480</v>
      </c>
      <c r="I37" s="27">
        <v>0</v>
      </c>
    </row>
    <row r="38" spans="1:11" ht="13.5" customHeight="1" x14ac:dyDescent="0.35">
      <c r="A38" s="15"/>
      <c r="B38" s="24" t="s">
        <v>15</v>
      </c>
      <c r="C38" s="19" t="s">
        <v>125</v>
      </c>
      <c r="D38" s="67">
        <v>22797210</v>
      </c>
      <c r="E38" s="67">
        <v>23299212</v>
      </c>
      <c r="F38" s="287" t="s">
        <v>180</v>
      </c>
      <c r="G38" s="49"/>
      <c r="H38" s="22">
        <f>+H39+H40</f>
        <v>196375</v>
      </c>
      <c r="I38" s="22">
        <f>+I39+I40</f>
        <v>70949</v>
      </c>
      <c r="J38" s="31"/>
    </row>
    <row r="39" spans="1:11" ht="13.5" customHeight="1" x14ac:dyDescent="0.35">
      <c r="A39" s="15"/>
      <c r="B39" s="24" t="s">
        <v>51</v>
      </c>
      <c r="C39" s="19" t="s">
        <v>199</v>
      </c>
      <c r="D39" s="67">
        <v>15235</v>
      </c>
      <c r="E39" s="67">
        <v>68571</v>
      </c>
      <c r="F39" s="288" t="s">
        <v>13</v>
      </c>
      <c r="G39" s="21"/>
      <c r="H39" s="73">
        <v>12206</v>
      </c>
      <c r="I39" s="73">
        <v>7723</v>
      </c>
      <c r="J39" s="31"/>
    </row>
    <row r="40" spans="1:11" s="11" customFormat="1" ht="13.5" customHeight="1" x14ac:dyDescent="0.35">
      <c r="A40" s="15"/>
      <c r="B40" s="24" t="s">
        <v>52</v>
      </c>
      <c r="C40" s="19"/>
      <c r="D40" s="67">
        <v>50778</v>
      </c>
      <c r="E40" s="67">
        <v>39371</v>
      </c>
      <c r="F40" s="288" t="s">
        <v>18</v>
      </c>
      <c r="G40" s="21"/>
      <c r="H40" s="73">
        <v>184169</v>
      </c>
      <c r="I40" s="73">
        <v>63226</v>
      </c>
      <c r="J40" s="31"/>
      <c r="K40" s="2"/>
    </row>
    <row r="41" spans="1:11" s="11" customFormat="1" ht="13.15" customHeight="1" x14ac:dyDescent="0.35">
      <c r="A41" s="15"/>
      <c r="B41" s="24" t="s">
        <v>22</v>
      </c>
      <c r="C41" s="19"/>
      <c r="D41" s="67">
        <v>173</v>
      </c>
      <c r="E41" s="67">
        <v>2671</v>
      </c>
      <c r="F41" s="289" t="s">
        <v>162</v>
      </c>
      <c r="G41" s="21" t="s">
        <v>154</v>
      </c>
      <c r="H41" s="82">
        <v>1064055</v>
      </c>
      <c r="I41" s="82">
        <v>911328</v>
      </c>
      <c r="J41" s="31"/>
      <c r="K41" s="2"/>
    </row>
    <row r="42" spans="1:11" s="11" customFormat="1" ht="13.5" customHeight="1" x14ac:dyDescent="0.35">
      <c r="A42" s="15"/>
      <c r="B42" s="24" t="s">
        <v>17</v>
      </c>
      <c r="C42" s="19" t="s">
        <v>151</v>
      </c>
      <c r="D42" s="66">
        <v>1008674</v>
      </c>
      <c r="E42" s="67">
        <v>745921</v>
      </c>
      <c r="F42" s="287" t="s">
        <v>181</v>
      </c>
      <c r="G42" s="49"/>
      <c r="H42" s="82">
        <f>+SUM(H43:H48)</f>
        <v>9070479</v>
      </c>
      <c r="I42" s="82">
        <f>+SUM(I43:I48)</f>
        <v>8073166</v>
      </c>
      <c r="J42" s="31"/>
      <c r="K42" s="2"/>
    </row>
    <row r="43" spans="1:11" s="11" customFormat="1" ht="13.5" customHeight="1" x14ac:dyDescent="0.35">
      <c r="A43" s="15"/>
      <c r="B43" s="18" t="s">
        <v>174</v>
      </c>
      <c r="C43" s="19" t="s">
        <v>161</v>
      </c>
      <c r="D43" s="22">
        <f>+D44</f>
        <v>63541</v>
      </c>
      <c r="E43" s="285">
        <f>+E44</f>
        <v>62041</v>
      </c>
      <c r="F43" s="288" t="s">
        <v>19</v>
      </c>
      <c r="G43" s="21"/>
      <c r="H43" s="73">
        <v>2348505</v>
      </c>
      <c r="I43" s="73">
        <f>2184253-169389</f>
        <v>2014864</v>
      </c>
      <c r="J43" s="31"/>
      <c r="K43" s="2"/>
    </row>
    <row r="44" spans="1:11" s="11" customFormat="1" ht="13.5" customHeight="1" x14ac:dyDescent="0.35">
      <c r="A44" s="15"/>
      <c r="B44" s="24" t="s">
        <v>73</v>
      </c>
      <c r="C44" s="131"/>
      <c r="D44" s="67">
        <v>63541</v>
      </c>
      <c r="E44" s="67">
        <v>62041</v>
      </c>
      <c r="F44" s="288" t="s">
        <v>58</v>
      </c>
      <c r="G44" s="21" t="s">
        <v>154</v>
      </c>
      <c r="H44" s="73">
        <v>116104</v>
      </c>
      <c r="I44" s="73">
        <v>175006</v>
      </c>
      <c r="J44" s="31"/>
      <c r="K44" s="2"/>
    </row>
    <row r="45" spans="1:11" s="11" customFormat="1" ht="13.5" customHeight="1" x14ac:dyDescent="0.35">
      <c r="A45" s="15"/>
      <c r="B45" s="18" t="s">
        <v>175</v>
      </c>
      <c r="C45" s="19"/>
      <c r="D45" s="22">
        <f>+D46</f>
        <v>91942</v>
      </c>
      <c r="E45" s="285">
        <f>+E46</f>
        <v>61139</v>
      </c>
      <c r="F45" s="288" t="s">
        <v>20</v>
      </c>
      <c r="G45" s="21"/>
      <c r="H45" s="73">
        <v>3432795</v>
      </c>
      <c r="I45" s="73">
        <v>3090890</v>
      </c>
      <c r="J45" s="31"/>
      <c r="K45" s="2"/>
    </row>
    <row r="46" spans="1:11" s="11" customFormat="1" ht="13.5" customHeight="1" x14ac:dyDescent="0.35">
      <c r="A46" s="15"/>
      <c r="B46" s="24" t="s">
        <v>9</v>
      </c>
      <c r="C46" s="19"/>
      <c r="D46" s="66">
        <v>91942</v>
      </c>
      <c r="E46" s="67">
        <v>61139</v>
      </c>
      <c r="F46" s="288" t="s">
        <v>59</v>
      </c>
      <c r="G46" s="21"/>
      <c r="H46" s="73">
        <v>72366</v>
      </c>
      <c r="I46" s="73">
        <v>73037</v>
      </c>
      <c r="J46" s="31"/>
      <c r="K46" s="31"/>
    </row>
    <row r="47" spans="1:11" s="11" customFormat="1" ht="13.5" customHeight="1" x14ac:dyDescent="0.35">
      <c r="A47" s="15"/>
      <c r="B47" s="18" t="s">
        <v>21</v>
      </c>
      <c r="C47" s="19"/>
      <c r="D47" s="65">
        <v>87157</v>
      </c>
      <c r="E47" s="286">
        <v>79654</v>
      </c>
      <c r="F47" s="288" t="s">
        <v>23</v>
      </c>
      <c r="G47" s="21" t="s">
        <v>151</v>
      </c>
      <c r="H47" s="73">
        <v>75712</v>
      </c>
      <c r="I47" s="73">
        <v>8285</v>
      </c>
      <c r="J47" s="31"/>
      <c r="K47" s="31"/>
    </row>
    <row r="48" spans="1:11" s="11" customFormat="1" ht="13.5" customHeight="1" x14ac:dyDescent="0.35">
      <c r="A48" s="15"/>
      <c r="B48" s="18" t="s">
        <v>176</v>
      </c>
      <c r="C48" s="19"/>
      <c r="D48" s="22">
        <f>+D49</f>
        <v>20753141</v>
      </c>
      <c r="E48" s="285">
        <f>+E49</f>
        <v>16542588</v>
      </c>
      <c r="F48" s="288" t="s">
        <v>25</v>
      </c>
      <c r="G48" s="21" t="s">
        <v>151</v>
      </c>
      <c r="H48" s="73">
        <v>3024997</v>
      </c>
      <c r="I48" s="73">
        <v>2711084</v>
      </c>
      <c r="J48" s="31"/>
      <c r="K48" s="31"/>
    </row>
    <row r="49" spans="1:12" s="11" customFormat="1" ht="13.5" customHeight="1" x14ac:dyDescent="0.35">
      <c r="A49" s="33"/>
      <c r="B49" s="24" t="s">
        <v>24</v>
      </c>
      <c r="C49" s="14"/>
      <c r="D49" s="66">
        <v>20753141</v>
      </c>
      <c r="E49" s="67">
        <v>16542588</v>
      </c>
      <c r="F49" s="290" t="s">
        <v>21</v>
      </c>
      <c r="G49" s="49"/>
      <c r="H49" s="72">
        <v>1287398</v>
      </c>
      <c r="I49" s="72">
        <v>1694923</v>
      </c>
      <c r="J49" s="31"/>
      <c r="K49" s="31"/>
      <c r="L49" s="31"/>
    </row>
    <row r="50" spans="1:12" s="11" customFormat="1" ht="13.5" customHeight="1" thickBot="1" x14ac:dyDescent="0.35">
      <c r="A50" s="155"/>
      <c r="B50" s="208" t="s">
        <v>26</v>
      </c>
      <c r="C50" s="157"/>
      <c r="D50" s="34">
        <f>+D34+D14</f>
        <v>55361296</v>
      </c>
      <c r="E50" s="34">
        <f>+E34+E14</f>
        <v>50439896</v>
      </c>
      <c r="F50" s="156" t="s">
        <v>27</v>
      </c>
      <c r="G50" s="156"/>
      <c r="H50" s="34">
        <f>+H36+H32+H14</f>
        <v>55361296</v>
      </c>
      <c r="I50" s="34">
        <f>+I36+I32+I14</f>
        <v>50439896</v>
      </c>
      <c r="J50" s="31"/>
      <c r="K50" s="31"/>
      <c r="L50" s="31"/>
    </row>
    <row r="51" spans="1:12" s="158" customFormat="1" ht="14.25" customHeight="1" x14ac:dyDescent="0.3">
      <c r="A51" s="3"/>
      <c r="B51" s="2"/>
      <c r="C51" s="291"/>
      <c r="D51" s="61"/>
      <c r="E51" s="4"/>
      <c r="F51" s="2"/>
      <c r="G51" s="5"/>
      <c r="H51" s="75"/>
      <c r="I51" s="60"/>
      <c r="J51" s="31"/>
      <c r="K51" s="31"/>
      <c r="L51" s="31"/>
    </row>
    <row r="52" spans="1:12" s="11" customFormat="1" ht="12.75" customHeight="1" x14ac:dyDescent="0.3">
      <c r="A52" s="296" t="s">
        <v>166</v>
      </c>
      <c r="B52" s="296"/>
      <c r="C52" s="296"/>
      <c r="D52" s="296"/>
      <c r="E52" s="296"/>
      <c r="F52" s="296"/>
      <c r="G52" s="296"/>
      <c r="H52" s="296"/>
      <c r="I52" s="296"/>
      <c r="J52" s="247"/>
      <c r="K52" s="247"/>
    </row>
    <row r="53" spans="1:12" s="11" customFormat="1" ht="12.75" customHeight="1" x14ac:dyDescent="0.3">
      <c r="A53" s="3"/>
      <c r="B53" s="2"/>
      <c r="C53" s="291"/>
      <c r="D53" s="61"/>
      <c r="F53" s="2"/>
      <c r="G53" s="5"/>
      <c r="H53" s="70"/>
      <c r="I53" s="35"/>
      <c r="J53" s="31"/>
      <c r="K53" s="31"/>
    </row>
    <row r="54" spans="1:12" s="11" customFormat="1" ht="12.75" customHeight="1" x14ac:dyDescent="0.35">
      <c r="A54" s="3"/>
      <c r="B54" s="37"/>
      <c r="C54" s="292"/>
      <c r="D54" s="140"/>
      <c r="E54" s="220"/>
      <c r="F54" s="16"/>
      <c r="G54" s="21"/>
      <c r="H54" s="76"/>
      <c r="I54" s="38"/>
      <c r="J54" s="36"/>
      <c r="K54" s="31"/>
    </row>
    <row r="55" spans="1:12" s="11" customFormat="1" ht="12.75" customHeight="1" x14ac:dyDescent="0.3">
      <c r="A55" s="3"/>
      <c r="B55" s="2"/>
      <c r="C55" s="291"/>
      <c r="F55" s="16"/>
      <c r="G55" s="29"/>
      <c r="H55" s="77"/>
      <c r="I55" s="39">
        <f>+I50-E50</f>
        <v>0</v>
      </c>
      <c r="J55" s="31"/>
      <c r="K55" s="31"/>
    </row>
    <row r="56" spans="1:12" s="11" customFormat="1" ht="12.75" customHeight="1" x14ac:dyDescent="0.3">
      <c r="A56" s="3"/>
      <c r="B56" s="2"/>
      <c r="C56" s="291"/>
      <c r="D56" s="68"/>
      <c r="E56" s="31"/>
      <c r="F56" s="2"/>
      <c r="G56" s="5"/>
      <c r="H56" s="77"/>
      <c r="I56" s="35"/>
      <c r="J56" s="31"/>
      <c r="K56" s="31"/>
    </row>
    <row r="57" spans="1:12" s="11" customFormat="1" ht="12.75" customHeight="1" x14ac:dyDescent="0.3">
      <c r="A57" s="3"/>
      <c r="B57" s="2"/>
      <c r="C57" s="291"/>
      <c r="D57" s="61"/>
      <c r="E57" s="4"/>
      <c r="F57" s="2"/>
      <c r="G57" s="5"/>
      <c r="H57" s="70"/>
      <c r="I57" s="35"/>
      <c r="J57" s="31"/>
      <c r="K57" s="31"/>
    </row>
    <row r="58" spans="1:12" s="11" customFormat="1" ht="12.75" customHeight="1" x14ac:dyDescent="0.3">
      <c r="A58" s="3"/>
      <c r="B58" s="2"/>
      <c r="C58" s="291"/>
      <c r="D58" s="61"/>
      <c r="E58" s="4"/>
      <c r="F58" s="2"/>
      <c r="G58" s="5"/>
      <c r="H58" s="70"/>
      <c r="I58" s="35"/>
      <c r="J58" s="31"/>
      <c r="K58" s="31"/>
    </row>
    <row r="59" spans="1:12" s="11" customFormat="1" ht="12.75" customHeight="1" x14ac:dyDescent="0.3">
      <c r="A59" s="3"/>
      <c r="B59" s="2"/>
      <c r="C59" s="291"/>
      <c r="D59" s="61"/>
      <c r="E59" s="4"/>
      <c r="F59" s="2"/>
      <c r="G59" s="5"/>
      <c r="H59" s="70"/>
      <c r="I59" s="35"/>
      <c r="J59" s="31"/>
      <c r="K59" s="31"/>
    </row>
    <row r="60" spans="1:12" s="11" customFormat="1" ht="12.75" customHeight="1" x14ac:dyDescent="0.3">
      <c r="A60" s="3"/>
      <c r="B60" s="2"/>
      <c r="C60" s="291"/>
      <c r="D60" s="61"/>
      <c r="E60" s="4"/>
      <c r="F60" s="2"/>
      <c r="G60" s="5"/>
      <c r="H60" s="70"/>
      <c r="I60" s="35"/>
      <c r="J60" s="31"/>
      <c r="K60" s="31"/>
    </row>
    <row r="61" spans="1:12" s="11" customFormat="1" ht="12.75" customHeight="1" x14ac:dyDescent="0.3">
      <c r="A61" s="3"/>
      <c r="B61" s="2"/>
      <c r="C61" s="291"/>
      <c r="D61" s="61"/>
      <c r="E61" s="4"/>
      <c r="F61" s="2"/>
      <c r="G61" s="5"/>
      <c r="H61" s="70"/>
      <c r="I61" s="35"/>
      <c r="J61" s="31"/>
      <c r="K61" s="31"/>
    </row>
    <row r="62" spans="1:12" s="11" customFormat="1" ht="12.75" customHeight="1" x14ac:dyDescent="0.3">
      <c r="A62" s="3"/>
      <c r="B62" s="2"/>
      <c r="C62" s="291"/>
      <c r="D62" s="61"/>
      <c r="E62" s="4"/>
      <c r="F62" s="2"/>
      <c r="G62" s="5"/>
      <c r="H62" s="70"/>
      <c r="I62" s="35"/>
      <c r="J62" s="31"/>
      <c r="K62" s="31"/>
    </row>
    <row r="63" spans="1:12" s="11" customFormat="1" ht="12.75" customHeight="1" x14ac:dyDescent="0.3">
      <c r="A63" s="3"/>
      <c r="B63" s="2"/>
      <c r="C63" s="291"/>
      <c r="D63" s="61"/>
      <c r="E63" s="4"/>
      <c r="F63" s="2"/>
      <c r="G63" s="5"/>
      <c r="H63" s="70"/>
      <c r="I63" s="35"/>
      <c r="J63" s="31"/>
      <c r="K63" s="31"/>
    </row>
    <row r="64" spans="1:12" s="11" customFormat="1" ht="12.75" customHeight="1" x14ac:dyDescent="0.3">
      <c r="A64" s="3"/>
      <c r="B64" s="2"/>
      <c r="C64" s="291"/>
      <c r="D64" s="61"/>
      <c r="E64" s="4"/>
      <c r="F64" s="2"/>
      <c r="G64" s="5"/>
      <c r="H64" s="70"/>
      <c r="I64" s="35"/>
      <c r="J64" s="31"/>
      <c r="K64" s="31"/>
    </row>
    <row r="65" spans="1:11" s="11" customFormat="1" ht="12.75" customHeight="1" x14ac:dyDescent="0.3">
      <c r="A65" s="3"/>
      <c r="B65" s="2"/>
      <c r="C65" s="291"/>
      <c r="D65" s="61"/>
      <c r="E65" s="4"/>
      <c r="F65" s="2"/>
      <c r="G65" s="5"/>
      <c r="H65" s="70"/>
      <c r="I65" s="35"/>
      <c r="J65" s="31"/>
      <c r="K65" s="31"/>
    </row>
    <row r="66" spans="1:11" s="11" customFormat="1" ht="12.75" customHeight="1" x14ac:dyDescent="0.3">
      <c r="A66" s="3"/>
      <c r="B66" s="2"/>
      <c r="C66" s="291"/>
      <c r="D66" s="61"/>
      <c r="E66" s="4"/>
      <c r="F66" s="2"/>
      <c r="G66" s="5"/>
      <c r="H66" s="70"/>
      <c r="I66" s="35"/>
      <c r="J66" s="31"/>
      <c r="K66" s="31"/>
    </row>
    <row r="67" spans="1:11" s="11" customFormat="1" ht="12.75" customHeight="1" x14ac:dyDescent="0.3">
      <c r="A67" s="3"/>
      <c r="B67" s="2"/>
      <c r="C67" s="291"/>
      <c r="D67" s="61"/>
      <c r="E67" s="4"/>
      <c r="F67" s="2"/>
      <c r="G67" s="5"/>
      <c r="H67" s="70"/>
      <c r="I67" s="35"/>
      <c r="J67" s="31"/>
      <c r="K67" s="31"/>
    </row>
    <row r="68" spans="1:11" s="11" customFormat="1" ht="12.75" customHeight="1" x14ac:dyDescent="0.3">
      <c r="A68" s="3"/>
      <c r="B68" s="2"/>
      <c r="C68" s="291"/>
      <c r="D68" s="61"/>
      <c r="E68" s="4"/>
      <c r="F68" s="2"/>
      <c r="G68" s="5"/>
      <c r="H68" s="70"/>
      <c r="I68" s="35"/>
      <c r="J68" s="31"/>
      <c r="K68" s="31"/>
    </row>
    <row r="69" spans="1:11" s="11" customFormat="1" ht="12.75" customHeight="1" x14ac:dyDescent="0.3">
      <c r="A69" s="3"/>
      <c r="B69" s="2"/>
      <c r="C69" s="291"/>
      <c r="D69" s="61"/>
      <c r="E69" s="4"/>
      <c r="F69" s="2"/>
      <c r="G69" s="5"/>
      <c r="H69" s="70"/>
      <c r="I69" s="35"/>
      <c r="J69" s="31"/>
      <c r="K69" s="31"/>
    </row>
    <row r="70" spans="1:11" s="11" customFormat="1" ht="12.75" customHeight="1" x14ac:dyDescent="0.3">
      <c r="A70" s="3"/>
      <c r="B70" s="2"/>
      <c r="C70" s="291"/>
      <c r="D70" s="61"/>
      <c r="E70" s="4"/>
      <c r="F70" s="2"/>
      <c r="G70" s="5"/>
      <c r="H70" s="70"/>
      <c r="I70" s="35"/>
      <c r="J70" s="31"/>
      <c r="K70" s="31"/>
    </row>
    <row r="71" spans="1:11" s="11" customFormat="1" ht="12.75" customHeight="1" x14ac:dyDescent="0.3">
      <c r="A71" s="3"/>
      <c r="B71" s="2"/>
      <c r="C71" s="291"/>
      <c r="D71" s="61"/>
      <c r="E71" s="4"/>
      <c r="F71" s="2"/>
      <c r="G71" s="5"/>
      <c r="H71" s="70"/>
      <c r="I71" s="35"/>
      <c r="J71" s="31"/>
      <c r="K71" s="31"/>
    </row>
    <row r="72" spans="1:11" s="11" customFormat="1" ht="12.75" customHeight="1" x14ac:dyDescent="0.3">
      <c r="A72" s="3"/>
      <c r="B72" s="2"/>
      <c r="C72" s="291"/>
      <c r="D72" s="61"/>
      <c r="E72" s="4"/>
      <c r="F72" s="2"/>
      <c r="G72" s="5"/>
      <c r="H72" s="70"/>
      <c r="I72" s="35"/>
      <c r="J72" s="31"/>
      <c r="K72" s="31"/>
    </row>
    <row r="73" spans="1:11" s="11" customFormat="1" ht="12.75" customHeight="1" x14ac:dyDescent="0.3">
      <c r="A73" s="3"/>
      <c r="B73" s="2"/>
      <c r="C73" s="291"/>
      <c r="D73" s="61"/>
      <c r="E73" s="4"/>
      <c r="F73" s="2"/>
      <c r="G73" s="5"/>
      <c r="H73" s="70"/>
      <c r="I73" s="35"/>
      <c r="J73" s="31"/>
      <c r="K73" s="31"/>
    </row>
    <row r="74" spans="1:11" s="11" customFormat="1" ht="12.75" customHeight="1" x14ac:dyDescent="0.3">
      <c r="A74" s="3"/>
      <c r="B74" s="2"/>
      <c r="C74" s="291"/>
      <c r="D74" s="61"/>
      <c r="E74" s="4"/>
      <c r="F74" s="2"/>
      <c r="G74" s="5"/>
      <c r="H74" s="70"/>
      <c r="I74" s="35"/>
      <c r="J74" s="31"/>
      <c r="K74" s="31"/>
    </row>
    <row r="75" spans="1:11" s="11" customFormat="1" ht="12.75" customHeight="1" x14ac:dyDescent="0.3">
      <c r="A75" s="3"/>
      <c r="B75" s="2"/>
      <c r="C75" s="291"/>
      <c r="D75" s="61"/>
      <c r="E75" s="4"/>
      <c r="F75" s="2"/>
      <c r="G75" s="5"/>
      <c r="H75" s="70"/>
      <c r="I75" s="35"/>
      <c r="J75" s="31"/>
      <c r="K75" s="31"/>
    </row>
    <row r="76" spans="1:11" s="11" customFormat="1" ht="12.75" customHeight="1" x14ac:dyDescent="0.3">
      <c r="A76" s="3"/>
      <c r="B76" s="2"/>
      <c r="C76" s="291"/>
      <c r="D76" s="61"/>
      <c r="E76" s="4"/>
      <c r="F76" s="2"/>
      <c r="G76" s="5"/>
      <c r="H76" s="70"/>
      <c r="I76" s="35"/>
      <c r="J76" s="31"/>
      <c r="K76" s="31"/>
    </row>
    <row r="77" spans="1:11" s="11" customFormat="1" ht="12.75" customHeight="1" x14ac:dyDescent="0.3">
      <c r="A77" s="3"/>
      <c r="B77" s="2"/>
      <c r="C77" s="291"/>
      <c r="D77" s="61"/>
      <c r="E77" s="4"/>
      <c r="F77" s="2"/>
      <c r="G77" s="5"/>
      <c r="H77" s="70"/>
      <c r="I77" s="35"/>
      <c r="J77" s="31"/>
      <c r="K77" s="31"/>
    </row>
    <row r="78" spans="1:11" s="11" customFormat="1" ht="12.75" customHeight="1" x14ac:dyDescent="0.3">
      <c r="A78" s="3"/>
      <c r="B78" s="2"/>
      <c r="C78" s="291"/>
      <c r="D78" s="61"/>
      <c r="E78" s="4"/>
      <c r="F78" s="2"/>
      <c r="G78" s="5"/>
      <c r="H78" s="70"/>
      <c r="I78" s="35"/>
      <c r="J78" s="31"/>
      <c r="K78" s="31"/>
    </row>
    <row r="79" spans="1:11" s="11" customFormat="1" ht="12.75" customHeight="1" x14ac:dyDescent="0.3">
      <c r="A79" s="3"/>
      <c r="B79" s="2"/>
      <c r="C79" s="291"/>
      <c r="D79" s="61"/>
      <c r="E79" s="4"/>
      <c r="F79" s="2"/>
      <c r="G79" s="5"/>
      <c r="H79" s="70"/>
      <c r="I79" s="35"/>
      <c r="J79" s="31"/>
      <c r="K79" s="31"/>
    </row>
    <row r="80" spans="1:11" ht="12.75" customHeight="1" x14ac:dyDescent="0.3">
      <c r="J80" s="31"/>
      <c r="K80" s="31"/>
    </row>
    <row r="81" spans="3:11" x14ac:dyDescent="0.3">
      <c r="C81" s="2"/>
      <c r="D81" s="28"/>
      <c r="E81" s="2"/>
      <c r="G81" s="2"/>
      <c r="H81" s="78"/>
      <c r="I81" s="40"/>
      <c r="J81" s="31"/>
      <c r="K81" s="31"/>
    </row>
    <row r="82" spans="3:11" ht="15" customHeight="1" x14ac:dyDescent="0.3">
      <c r="C82" s="2"/>
      <c r="D82" s="28"/>
      <c r="E82" s="2"/>
      <c r="G82" s="2"/>
      <c r="H82" s="78"/>
      <c r="I82" s="40"/>
      <c r="J82" s="31"/>
      <c r="K82" s="31"/>
    </row>
    <row r="83" spans="3:11" x14ac:dyDescent="0.3">
      <c r="C83" s="2"/>
      <c r="D83" s="28"/>
      <c r="E83" s="2"/>
      <c r="G83" s="2"/>
      <c r="H83" s="78"/>
      <c r="I83" s="40"/>
      <c r="K83" s="31"/>
    </row>
    <row r="84" spans="3:11" x14ac:dyDescent="0.3">
      <c r="C84" s="2"/>
      <c r="D84" s="28"/>
      <c r="E84" s="2"/>
      <c r="G84" s="2"/>
      <c r="H84" s="78"/>
      <c r="I84" s="40"/>
    </row>
    <row r="85" spans="3:11" x14ac:dyDescent="0.3">
      <c r="C85" s="2"/>
      <c r="D85" s="28"/>
      <c r="E85" s="2"/>
      <c r="G85" s="2"/>
      <c r="H85" s="78"/>
      <c r="I85" s="40"/>
    </row>
    <row r="86" spans="3:11" x14ac:dyDescent="0.3">
      <c r="C86" s="2"/>
      <c r="D86" s="28"/>
      <c r="E86" s="2"/>
      <c r="G86" s="2"/>
      <c r="H86" s="78"/>
      <c r="I86" s="40"/>
    </row>
    <row r="87" spans="3:11" x14ac:dyDescent="0.3">
      <c r="C87" s="2"/>
      <c r="D87" s="28"/>
      <c r="E87" s="2"/>
      <c r="G87" s="2"/>
      <c r="H87" s="78"/>
      <c r="I87" s="40"/>
    </row>
    <row r="88" spans="3:11" x14ac:dyDescent="0.3">
      <c r="C88" s="2"/>
      <c r="D88" s="28"/>
      <c r="E88" s="2"/>
      <c r="G88" s="2"/>
      <c r="H88" s="78"/>
      <c r="I88" s="40"/>
    </row>
    <row r="89" spans="3:11" x14ac:dyDescent="0.3">
      <c r="C89" s="2"/>
      <c r="D89" s="28"/>
      <c r="E89" s="2"/>
      <c r="G89" s="2"/>
      <c r="H89" s="78"/>
      <c r="I89" s="40"/>
    </row>
    <row r="90" spans="3:11" x14ac:dyDescent="0.3">
      <c r="C90" s="2"/>
      <c r="D90" s="28"/>
      <c r="E90" s="2"/>
      <c r="G90" s="2"/>
      <c r="H90" s="78"/>
      <c r="I90" s="40"/>
    </row>
    <row r="91" spans="3:11" x14ac:dyDescent="0.3">
      <c r="C91" s="2"/>
      <c r="D91" s="28"/>
      <c r="E91" s="2"/>
      <c r="G91" s="2"/>
      <c r="H91" s="78"/>
      <c r="I91" s="40"/>
    </row>
    <row r="92" spans="3:11" x14ac:dyDescent="0.3">
      <c r="C92" s="2"/>
      <c r="D92" s="28"/>
      <c r="E92" s="2"/>
      <c r="G92" s="2"/>
      <c r="H92" s="78"/>
      <c r="I92" s="40"/>
    </row>
    <row r="93" spans="3:11" x14ac:dyDescent="0.3">
      <c r="C93" s="2"/>
      <c r="D93" s="28"/>
      <c r="E93" s="2"/>
      <c r="G93" s="2"/>
      <c r="H93" s="78"/>
      <c r="I93" s="40"/>
    </row>
    <row r="94" spans="3:11" x14ac:dyDescent="0.3">
      <c r="C94" s="2"/>
      <c r="D94" s="28"/>
      <c r="E94" s="2"/>
      <c r="G94" s="2"/>
      <c r="H94" s="78"/>
      <c r="I94" s="40"/>
    </row>
    <row r="95" spans="3:11" x14ac:dyDescent="0.3">
      <c r="C95" s="2"/>
      <c r="D95" s="28"/>
      <c r="E95" s="2"/>
      <c r="G95" s="2"/>
      <c r="H95" s="78"/>
      <c r="I95" s="40"/>
    </row>
    <row r="96" spans="3:11" x14ac:dyDescent="0.3">
      <c r="C96" s="2"/>
      <c r="D96" s="28"/>
      <c r="E96" s="2"/>
      <c r="G96" s="2"/>
      <c r="H96" s="78"/>
      <c r="I96" s="40"/>
    </row>
  </sheetData>
  <sheetProtection password="CA9D"/>
  <mergeCells count="6">
    <mergeCell ref="A52:I52"/>
    <mergeCell ref="B5:I5"/>
    <mergeCell ref="B7:I7"/>
    <mergeCell ref="B8:I8"/>
    <mergeCell ref="C11:C12"/>
    <mergeCell ref="G11:G12"/>
  </mergeCells>
  <printOptions horizontalCentered="1"/>
  <pageMargins left="0.35433070866141736" right="0.35433070866141736" top="1.3385826771653544" bottom="0.27559055118110237" header="0.23622047244094491" footer="0.2362204724409449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7:I62"/>
  <sheetViews>
    <sheetView showGridLines="0" view="pageBreakPreview" zoomScale="80" zoomScaleNormal="80" zoomScaleSheetLayoutView="80" workbookViewId="0">
      <selection activeCell="B7" sqref="B7:F7"/>
    </sheetView>
  </sheetViews>
  <sheetFormatPr baseColWidth="10" defaultColWidth="9.140625" defaultRowHeight="15" x14ac:dyDescent="0.3"/>
  <cols>
    <col min="1" max="1" width="4.85546875" style="3" customWidth="1"/>
    <col min="2" max="2" width="1.42578125" style="3" customWidth="1"/>
    <col min="3" max="3" width="72.140625" style="3" customWidth="1"/>
    <col min="4" max="4" width="11.85546875" style="44" customWidth="1"/>
    <col min="5" max="5" width="14.42578125" style="35" bestFit="1" customWidth="1"/>
    <col min="6" max="6" width="14.140625" style="45" bestFit="1" customWidth="1"/>
    <col min="7" max="8" width="9.140625" style="3"/>
    <col min="9" max="9" width="9.42578125" style="3" bestFit="1" customWidth="1"/>
    <col min="10" max="232" width="9.140625" style="3"/>
    <col min="233" max="233" width="4.85546875" style="3" customWidth="1"/>
    <col min="234" max="234" width="1.42578125" style="3" customWidth="1"/>
    <col min="235" max="235" width="76" style="3" customWidth="1"/>
    <col min="236" max="236" width="10.85546875" style="3" bestFit="1" customWidth="1"/>
    <col min="237" max="238" width="13.7109375" style="3" customWidth="1"/>
    <col min="239" max="239" width="5" style="3" customWidth="1"/>
    <col min="240" max="240" width="11.28515625" style="3" bestFit="1" customWidth="1"/>
    <col min="241" max="241" width="9.140625" style="3"/>
    <col min="242" max="243" width="9.7109375" style="3" bestFit="1" customWidth="1"/>
    <col min="244" max="488" width="9.140625" style="3"/>
    <col min="489" max="489" width="4.85546875" style="3" customWidth="1"/>
    <col min="490" max="490" width="1.42578125" style="3" customWidth="1"/>
    <col min="491" max="491" width="76" style="3" customWidth="1"/>
    <col min="492" max="492" width="10.85546875" style="3" bestFit="1" customWidth="1"/>
    <col min="493" max="494" width="13.7109375" style="3" customWidth="1"/>
    <col min="495" max="495" width="5" style="3" customWidth="1"/>
    <col min="496" max="496" width="11.28515625" style="3" bestFit="1" customWidth="1"/>
    <col min="497" max="497" width="9.140625" style="3"/>
    <col min="498" max="499" width="9.7109375" style="3" bestFit="1" customWidth="1"/>
    <col min="500" max="744" width="9.140625" style="3"/>
    <col min="745" max="745" width="4.85546875" style="3" customWidth="1"/>
    <col min="746" max="746" width="1.42578125" style="3" customWidth="1"/>
    <col min="747" max="747" width="76" style="3" customWidth="1"/>
    <col min="748" max="748" width="10.85546875" style="3" bestFit="1" customWidth="1"/>
    <col min="749" max="750" width="13.7109375" style="3" customWidth="1"/>
    <col min="751" max="751" width="5" style="3" customWidth="1"/>
    <col min="752" max="752" width="11.28515625" style="3" bestFit="1" customWidth="1"/>
    <col min="753" max="753" width="9.140625" style="3"/>
    <col min="754" max="755" width="9.7109375" style="3" bestFit="1" customWidth="1"/>
    <col min="756" max="1000" width="9.140625" style="3"/>
    <col min="1001" max="1001" width="4.85546875" style="3" customWidth="1"/>
    <col min="1002" max="1002" width="1.42578125" style="3" customWidth="1"/>
    <col min="1003" max="1003" width="76" style="3" customWidth="1"/>
    <col min="1004" max="1004" width="10.85546875" style="3" bestFit="1" customWidth="1"/>
    <col min="1005" max="1006" width="13.7109375" style="3" customWidth="1"/>
    <col min="1007" max="1007" width="5" style="3" customWidth="1"/>
    <col min="1008" max="1008" width="11.28515625" style="3" bestFit="1" customWidth="1"/>
    <col min="1009" max="1009" width="9.140625" style="3"/>
    <col min="1010" max="1011" width="9.7109375" style="3" bestFit="1" customWidth="1"/>
    <col min="1012" max="1256" width="9.140625" style="3"/>
    <col min="1257" max="1257" width="4.85546875" style="3" customWidth="1"/>
    <col min="1258" max="1258" width="1.42578125" style="3" customWidth="1"/>
    <col min="1259" max="1259" width="76" style="3" customWidth="1"/>
    <col min="1260" max="1260" width="10.85546875" style="3" bestFit="1" customWidth="1"/>
    <col min="1261" max="1262" width="13.7109375" style="3" customWidth="1"/>
    <col min="1263" max="1263" width="5" style="3" customWidth="1"/>
    <col min="1264" max="1264" width="11.28515625" style="3" bestFit="1" customWidth="1"/>
    <col min="1265" max="1265" width="9.140625" style="3"/>
    <col min="1266" max="1267" width="9.7109375" style="3" bestFit="1" customWidth="1"/>
    <col min="1268" max="1512" width="9.140625" style="3"/>
    <col min="1513" max="1513" width="4.85546875" style="3" customWidth="1"/>
    <col min="1514" max="1514" width="1.42578125" style="3" customWidth="1"/>
    <col min="1515" max="1515" width="76" style="3" customWidth="1"/>
    <col min="1516" max="1516" width="10.85546875" style="3" bestFit="1" customWidth="1"/>
    <col min="1517" max="1518" width="13.7109375" style="3" customWidth="1"/>
    <col min="1519" max="1519" width="5" style="3" customWidth="1"/>
    <col min="1520" max="1520" width="11.28515625" style="3" bestFit="1" customWidth="1"/>
    <col min="1521" max="1521" width="9.140625" style="3"/>
    <col min="1522" max="1523" width="9.7109375" style="3" bestFit="1" customWidth="1"/>
    <col min="1524" max="1768" width="9.140625" style="3"/>
    <col min="1769" max="1769" width="4.85546875" style="3" customWidth="1"/>
    <col min="1770" max="1770" width="1.42578125" style="3" customWidth="1"/>
    <col min="1771" max="1771" width="76" style="3" customWidth="1"/>
    <col min="1772" max="1772" width="10.85546875" style="3" bestFit="1" customWidth="1"/>
    <col min="1773" max="1774" width="13.7109375" style="3" customWidth="1"/>
    <col min="1775" max="1775" width="5" style="3" customWidth="1"/>
    <col min="1776" max="1776" width="11.28515625" style="3" bestFit="1" customWidth="1"/>
    <col min="1777" max="1777" width="9.140625" style="3"/>
    <col min="1778" max="1779" width="9.7109375" style="3" bestFit="1" customWidth="1"/>
    <col min="1780" max="2024" width="9.140625" style="3"/>
    <col min="2025" max="2025" width="4.85546875" style="3" customWidth="1"/>
    <col min="2026" max="2026" width="1.42578125" style="3" customWidth="1"/>
    <col min="2027" max="2027" width="76" style="3" customWidth="1"/>
    <col min="2028" max="2028" width="10.85546875" style="3" bestFit="1" customWidth="1"/>
    <col min="2029" max="2030" width="13.7109375" style="3" customWidth="1"/>
    <col min="2031" max="2031" width="5" style="3" customWidth="1"/>
    <col min="2032" max="2032" width="11.28515625" style="3" bestFit="1" customWidth="1"/>
    <col min="2033" max="2033" width="9.140625" style="3"/>
    <col min="2034" max="2035" width="9.7109375" style="3" bestFit="1" customWidth="1"/>
    <col min="2036" max="2280" width="9.140625" style="3"/>
    <col min="2281" max="2281" width="4.85546875" style="3" customWidth="1"/>
    <col min="2282" max="2282" width="1.42578125" style="3" customWidth="1"/>
    <col min="2283" max="2283" width="76" style="3" customWidth="1"/>
    <col min="2284" max="2284" width="10.85546875" style="3" bestFit="1" customWidth="1"/>
    <col min="2285" max="2286" width="13.7109375" style="3" customWidth="1"/>
    <col min="2287" max="2287" width="5" style="3" customWidth="1"/>
    <col min="2288" max="2288" width="11.28515625" style="3" bestFit="1" customWidth="1"/>
    <col min="2289" max="2289" width="9.140625" style="3"/>
    <col min="2290" max="2291" width="9.7109375" style="3" bestFit="1" customWidth="1"/>
    <col min="2292" max="2536" width="9.140625" style="3"/>
    <col min="2537" max="2537" width="4.85546875" style="3" customWidth="1"/>
    <col min="2538" max="2538" width="1.42578125" style="3" customWidth="1"/>
    <col min="2539" max="2539" width="76" style="3" customWidth="1"/>
    <col min="2540" max="2540" width="10.85546875" style="3" bestFit="1" customWidth="1"/>
    <col min="2541" max="2542" width="13.7109375" style="3" customWidth="1"/>
    <col min="2543" max="2543" width="5" style="3" customWidth="1"/>
    <col min="2544" max="2544" width="11.28515625" style="3" bestFit="1" customWidth="1"/>
    <col min="2545" max="2545" width="9.140625" style="3"/>
    <col min="2546" max="2547" width="9.7109375" style="3" bestFit="1" customWidth="1"/>
    <col min="2548" max="2792" width="9.140625" style="3"/>
    <col min="2793" max="2793" width="4.85546875" style="3" customWidth="1"/>
    <col min="2794" max="2794" width="1.42578125" style="3" customWidth="1"/>
    <col min="2795" max="2795" width="76" style="3" customWidth="1"/>
    <col min="2796" max="2796" width="10.85546875" style="3" bestFit="1" customWidth="1"/>
    <col min="2797" max="2798" width="13.7109375" style="3" customWidth="1"/>
    <col min="2799" max="2799" width="5" style="3" customWidth="1"/>
    <col min="2800" max="2800" width="11.28515625" style="3" bestFit="1" customWidth="1"/>
    <col min="2801" max="2801" width="9.140625" style="3"/>
    <col min="2802" max="2803" width="9.7109375" style="3" bestFit="1" customWidth="1"/>
    <col min="2804" max="3048" width="9.140625" style="3"/>
    <col min="3049" max="3049" width="4.85546875" style="3" customWidth="1"/>
    <col min="3050" max="3050" width="1.42578125" style="3" customWidth="1"/>
    <col min="3051" max="3051" width="76" style="3" customWidth="1"/>
    <col min="3052" max="3052" width="10.85546875" style="3" bestFit="1" customWidth="1"/>
    <col min="3053" max="3054" width="13.7109375" style="3" customWidth="1"/>
    <col min="3055" max="3055" width="5" style="3" customWidth="1"/>
    <col min="3056" max="3056" width="11.28515625" style="3" bestFit="1" customWidth="1"/>
    <col min="3057" max="3057" width="9.140625" style="3"/>
    <col min="3058" max="3059" width="9.7109375" style="3" bestFit="1" customWidth="1"/>
    <col min="3060" max="3304" width="9.140625" style="3"/>
    <col min="3305" max="3305" width="4.85546875" style="3" customWidth="1"/>
    <col min="3306" max="3306" width="1.42578125" style="3" customWidth="1"/>
    <col min="3307" max="3307" width="76" style="3" customWidth="1"/>
    <col min="3308" max="3308" width="10.85546875" style="3" bestFit="1" customWidth="1"/>
    <col min="3309" max="3310" width="13.7109375" style="3" customWidth="1"/>
    <col min="3311" max="3311" width="5" style="3" customWidth="1"/>
    <col min="3312" max="3312" width="11.28515625" style="3" bestFit="1" customWidth="1"/>
    <col min="3313" max="3313" width="9.140625" style="3"/>
    <col min="3314" max="3315" width="9.7109375" style="3" bestFit="1" customWidth="1"/>
    <col min="3316" max="3560" width="9.140625" style="3"/>
    <col min="3561" max="3561" width="4.85546875" style="3" customWidth="1"/>
    <col min="3562" max="3562" width="1.42578125" style="3" customWidth="1"/>
    <col min="3563" max="3563" width="76" style="3" customWidth="1"/>
    <col min="3564" max="3564" width="10.85546875" style="3" bestFit="1" customWidth="1"/>
    <col min="3565" max="3566" width="13.7109375" style="3" customWidth="1"/>
    <col min="3567" max="3567" width="5" style="3" customWidth="1"/>
    <col min="3568" max="3568" width="11.28515625" style="3" bestFit="1" customWidth="1"/>
    <col min="3569" max="3569" width="9.140625" style="3"/>
    <col min="3570" max="3571" width="9.7109375" style="3" bestFit="1" customWidth="1"/>
    <col min="3572" max="3816" width="9.140625" style="3"/>
    <col min="3817" max="3817" width="4.85546875" style="3" customWidth="1"/>
    <col min="3818" max="3818" width="1.42578125" style="3" customWidth="1"/>
    <col min="3819" max="3819" width="76" style="3" customWidth="1"/>
    <col min="3820" max="3820" width="10.85546875" style="3" bestFit="1" customWidth="1"/>
    <col min="3821" max="3822" width="13.7109375" style="3" customWidth="1"/>
    <col min="3823" max="3823" width="5" style="3" customWidth="1"/>
    <col min="3824" max="3824" width="11.28515625" style="3" bestFit="1" customWidth="1"/>
    <col min="3825" max="3825" width="9.140625" style="3"/>
    <col min="3826" max="3827" width="9.7109375" style="3" bestFit="1" customWidth="1"/>
    <col min="3828" max="4072" width="9.140625" style="3"/>
    <col min="4073" max="4073" width="4.85546875" style="3" customWidth="1"/>
    <col min="4074" max="4074" width="1.42578125" style="3" customWidth="1"/>
    <col min="4075" max="4075" width="76" style="3" customWidth="1"/>
    <col min="4076" max="4076" width="10.85546875" style="3" bestFit="1" customWidth="1"/>
    <col min="4077" max="4078" width="13.7109375" style="3" customWidth="1"/>
    <col min="4079" max="4079" width="5" style="3" customWidth="1"/>
    <col min="4080" max="4080" width="11.28515625" style="3" bestFit="1" customWidth="1"/>
    <col min="4081" max="4081" width="9.140625" style="3"/>
    <col min="4082" max="4083" width="9.7109375" style="3" bestFit="1" customWidth="1"/>
    <col min="4084" max="4328" width="9.140625" style="3"/>
    <col min="4329" max="4329" width="4.85546875" style="3" customWidth="1"/>
    <col min="4330" max="4330" width="1.42578125" style="3" customWidth="1"/>
    <col min="4331" max="4331" width="76" style="3" customWidth="1"/>
    <col min="4332" max="4332" width="10.85546875" style="3" bestFit="1" customWidth="1"/>
    <col min="4333" max="4334" width="13.7109375" style="3" customWidth="1"/>
    <col min="4335" max="4335" width="5" style="3" customWidth="1"/>
    <col min="4336" max="4336" width="11.28515625" style="3" bestFit="1" customWidth="1"/>
    <col min="4337" max="4337" width="9.140625" style="3"/>
    <col min="4338" max="4339" width="9.7109375" style="3" bestFit="1" customWidth="1"/>
    <col min="4340" max="4584" width="9.140625" style="3"/>
    <col min="4585" max="4585" width="4.85546875" style="3" customWidth="1"/>
    <col min="4586" max="4586" width="1.42578125" style="3" customWidth="1"/>
    <col min="4587" max="4587" width="76" style="3" customWidth="1"/>
    <col min="4588" max="4588" width="10.85546875" style="3" bestFit="1" customWidth="1"/>
    <col min="4589" max="4590" width="13.7109375" style="3" customWidth="1"/>
    <col min="4591" max="4591" width="5" style="3" customWidth="1"/>
    <col min="4592" max="4592" width="11.28515625" style="3" bestFit="1" customWidth="1"/>
    <col min="4593" max="4593" width="9.140625" style="3"/>
    <col min="4594" max="4595" width="9.7109375" style="3" bestFit="1" customWidth="1"/>
    <col min="4596" max="4840" width="9.140625" style="3"/>
    <col min="4841" max="4841" width="4.85546875" style="3" customWidth="1"/>
    <col min="4842" max="4842" width="1.42578125" style="3" customWidth="1"/>
    <col min="4843" max="4843" width="76" style="3" customWidth="1"/>
    <col min="4844" max="4844" width="10.85546875" style="3" bestFit="1" customWidth="1"/>
    <col min="4845" max="4846" width="13.7109375" style="3" customWidth="1"/>
    <col min="4847" max="4847" width="5" style="3" customWidth="1"/>
    <col min="4848" max="4848" width="11.28515625" style="3" bestFit="1" customWidth="1"/>
    <col min="4849" max="4849" width="9.140625" style="3"/>
    <col min="4850" max="4851" width="9.7109375" style="3" bestFit="1" customWidth="1"/>
    <col min="4852" max="5096" width="9.140625" style="3"/>
    <col min="5097" max="5097" width="4.85546875" style="3" customWidth="1"/>
    <col min="5098" max="5098" width="1.42578125" style="3" customWidth="1"/>
    <col min="5099" max="5099" width="76" style="3" customWidth="1"/>
    <col min="5100" max="5100" width="10.85546875" style="3" bestFit="1" customWidth="1"/>
    <col min="5101" max="5102" width="13.7109375" style="3" customWidth="1"/>
    <col min="5103" max="5103" width="5" style="3" customWidth="1"/>
    <col min="5104" max="5104" width="11.28515625" style="3" bestFit="1" customWidth="1"/>
    <col min="5105" max="5105" width="9.140625" style="3"/>
    <col min="5106" max="5107" width="9.7109375" style="3" bestFit="1" customWidth="1"/>
    <col min="5108" max="5352" width="9.140625" style="3"/>
    <col min="5353" max="5353" width="4.85546875" style="3" customWidth="1"/>
    <col min="5354" max="5354" width="1.42578125" style="3" customWidth="1"/>
    <col min="5355" max="5355" width="76" style="3" customWidth="1"/>
    <col min="5356" max="5356" width="10.85546875" style="3" bestFit="1" customWidth="1"/>
    <col min="5357" max="5358" width="13.7109375" style="3" customWidth="1"/>
    <col min="5359" max="5359" width="5" style="3" customWidth="1"/>
    <col min="5360" max="5360" width="11.28515625" style="3" bestFit="1" customWidth="1"/>
    <col min="5361" max="5361" width="9.140625" style="3"/>
    <col min="5362" max="5363" width="9.7109375" style="3" bestFit="1" customWidth="1"/>
    <col min="5364" max="5608" width="9.140625" style="3"/>
    <col min="5609" max="5609" width="4.85546875" style="3" customWidth="1"/>
    <col min="5610" max="5610" width="1.42578125" style="3" customWidth="1"/>
    <col min="5611" max="5611" width="76" style="3" customWidth="1"/>
    <col min="5612" max="5612" width="10.85546875" style="3" bestFit="1" customWidth="1"/>
    <col min="5613" max="5614" width="13.7109375" style="3" customWidth="1"/>
    <col min="5615" max="5615" width="5" style="3" customWidth="1"/>
    <col min="5616" max="5616" width="11.28515625" style="3" bestFit="1" customWidth="1"/>
    <col min="5617" max="5617" width="9.140625" style="3"/>
    <col min="5618" max="5619" width="9.7109375" style="3" bestFit="1" customWidth="1"/>
    <col min="5620" max="5864" width="9.140625" style="3"/>
    <col min="5865" max="5865" width="4.85546875" style="3" customWidth="1"/>
    <col min="5866" max="5866" width="1.42578125" style="3" customWidth="1"/>
    <col min="5867" max="5867" width="76" style="3" customWidth="1"/>
    <col min="5868" max="5868" width="10.85546875" style="3" bestFit="1" customWidth="1"/>
    <col min="5869" max="5870" width="13.7109375" style="3" customWidth="1"/>
    <col min="5871" max="5871" width="5" style="3" customWidth="1"/>
    <col min="5872" max="5872" width="11.28515625" style="3" bestFit="1" customWidth="1"/>
    <col min="5873" max="5873" width="9.140625" style="3"/>
    <col min="5874" max="5875" width="9.7109375" style="3" bestFit="1" customWidth="1"/>
    <col min="5876" max="6120" width="9.140625" style="3"/>
    <col min="6121" max="6121" width="4.85546875" style="3" customWidth="1"/>
    <col min="6122" max="6122" width="1.42578125" style="3" customWidth="1"/>
    <col min="6123" max="6123" width="76" style="3" customWidth="1"/>
    <col min="6124" max="6124" width="10.85546875" style="3" bestFit="1" customWidth="1"/>
    <col min="6125" max="6126" width="13.7109375" style="3" customWidth="1"/>
    <col min="6127" max="6127" width="5" style="3" customWidth="1"/>
    <col min="6128" max="6128" width="11.28515625" style="3" bestFit="1" customWidth="1"/>
    <col min="6129" max="6129" width="9.140625" style="3"/>
    <col min="6130" max="6131" width="9.7109375" style="3" bestFit="1" customWidth="1"/>
    <col min="6132" max="6376" width="9.140625" style="3"/>
    <col min="6377" max="6377" width="4.85546875" style="3" customWidth="1"/>
    <col min="6378" max="6378" width="1.42578125" style="3" customWidth="1"/>
    <col min="6379" max="6379" width="76" style="3" customWidth="1"/>
    <col min="6380" max="6380" width="10.85546875" style="3" bestFit="1" customWidth="1"/>
    <col min="6381" max="6382" width="13.7109375" style="3" customWidth="1"/>
    <col min="6383" max="6383" width="5" style="3" customWidth="1"/>
    <col min="6384" max="6384" width="11.28515625" style="3" bestFit="1" customWidth="1"/>
    <col min="6385" max="6385" width="9.140625" style="3"/>
    <col min="6386" max="6387" width="9.7109375" style="3" bestFit="1" customWidth="1"/>
    <col min="6388" max="6632" width="9.140625" style="3"/>
    <col min="6633" max="6633" width="4.85546875" style="3" customWidth="1"/>
    <col min="6634" max="6634" width="1.42578125" style="3" customWidth="1"/>
    <col min="6635" max="6635" width="76" style="3" customWidth="1"/>
    <col min="6636" max="6636" width="10.85546875" style="3" bestFit="1" customWidth="1"/>
    <col min="6637" max="6638" width="13.7109375" style="3" customWidth="1"/>
    <col min="6639" max="6639" width="5" style="3" customWidth="1"/>
    <col min="6640" max="6640" width="11.28515625" style="3" bestFit="1" customWidth="1"/>
    <col min="6641" max="6641" width="9.140625" style="3"/>
    <col min="6642" max="6643" width="9.7109375" style="3" bestFit="1" customWidth="1"/>
    <col min="6644" max="6888" width="9.140625" style="3"/>
    <col min="6889" max="6889" width="4.85546875" style="3" customWidth="1"/>
    <col min="6890" max="6890" width="1.42578125" style="3" customWidth="1"/>
    <col min="6891" max="6891" width="76" style="3" customWidth="1"/>
    <col min="6892" max="6892" width="10.85546875" style="3" bestFit="1" customWidth="1"/>
    <col min="6893" max="6894" width="13.7109375" style="3" customWidth="1"/>
    <col min="6895" max="6895" width="5" style="3" customWidth="1"/>
    <col min="6896" max="6896" width="11.28515625" style="3" bestFit="1" customWidth="1"/>
    <col min="6897" max="6897" width="9.140625" style="3"/>
    <col min="6898" max="6899" width="9.7109375" style="3" bestFit="1" customWidth="1"/>
    <col min="6900" max="7144" width="9.140625" style="3"/>
    <col min="7145" max="7145" width="4.85546875" style="3" customWidth="1"/>
    <col min="7146" max="7146" width="1.42578125" style="3" customWidth="1"/>
    <col min="7147" max="7147" width="76" style="3" customWidth="1"/>
    <col min="7148" max="7148" width="10.85546875" style="3" bestFit="1" customWidth="1"/>
    <col min="7149" max="7150" width="13.7109375" style="3" customWidth="1"/>
    <col min="7151" max="7151" width="5" style="3" customWidth="1"/>
    <col min="7152" max="7152" width="11.28515625" style="3" bestFit="1" customWidth="1"/>
    <col min="7153" max="7153" width="9.140625" style="3"/>
    <col min="7154" max="7155" width="9.7109375" style="3" bestFit="1" customWidth="1"/>
    <col min="7156" max="7400" width="9.140625" style="3"/>
    <col min="7401" max="7401" width="4.85546875" style="3" customWidth="1"/>
    <col min="7402" max="7402" width="1.42578125" style="3" customWidth="1"/>
    <col min="7403" max="7403" width="76" style="3" customWidth="1"/>
    <col min="7404" max="7404" width="10.85546875" style="3" bestFit="1" customWidth="1"/>
    <col min="7405" max="7406" width="13.7109375" style="3" customWidth="1"/>
    <col min="7407" max="7407" width="5" style="3" customWidth="1"/>
    <col min="7408" max="7408" width="11.28515625" style="3" bestFit="1" customWidth="1"/>
    <col min="7409" max="7409" width="9.140625" style="3"/>
    <col min="7410" max="7411" width="9.7109375" style="3" bestFit="1" customWidth="1"/>
    <col min="7412" max="7656" width="9.140625" style="3"/>
    <col min="7657" max="7657" width="4.85546875" style="3" customWidth="1"/>
    <col min="7658" max="7658" width="1.42578125" style="3" customWidth="1"/>
    <col min="7659" max="7659" width="76" style="3" customWidth="1"/>
    <col min="7660" max="7660" width="10.85546875" style="3" bestFit="1" customWidth="1"/>
    <col min="7661" max="7662" width="13.7109375" style="3" customWidth="1"/>
    <col min="7663" max="7663" width="5" style="3" customWidth="1"/>
    <col min="7664" max="7664" width="11.28515625" style="3" bestFit="1" customWidth="1"/>
    <col min="7665" max="7665" width="9.140625" style="3"/>
    <col min="7666" max="7667" width="9.7109375" style="3" bestFit="1" customWidth="1"/>
    <col min="7668" max="7912" width="9.140625" style="3"/>
    <col min="7913" max="7913" width="4.85546875" style="3" customWidth="1"/>
    <col min="7914" max="7914" width="1.42578125" style="3" customWidth="1"/>
    <col min="7915" max="7915" width="76" style="3" customWidth="1"/>
    <col min="7916" max="7916" width="10.85546875" style="3" bestFit="1" customWidth="1"/>
    <col min="7917" max="7918" width="13.7109375" style="3" customWidth="1"/>
    <col min="7919" max="7919" width="5" style="3" customWidth="1"/>
    <col min="7920" max="7920" width="11.28515625" style="3" bestFit="1" customWidth="1"/>
    <col min="7921" max="7921" width="9.140625" style="3"/>
    <col min="7922" max="7923" width="9.7109375" style="3" bestFit="1" customWidth="1"/>
    <col min="7924" max="8168" width="9.140625" style="3"/>
    <col min="8169" max="8169" width="4.85546875" style="3" customWidth="1"/>
    <col min="8170" max="8170" width="1.42578125" style="3" customWidth="1"/>
    <col min="8171" max="8171" width="76" style="3" customWidth="1"/>
    <col min="8172" max="8172" width="10.85546875" style="3" bestFit="1" customWidth="1"/>
    <col min="8173" max="8174" width="13.7109375" style="3" customWidth="1"/>
    <col min="8175" max="8175" width="5" style="3" customWidth="1"/>
    <col min="8176" max="8176" width="11.28515625" style="3" bestFit="1" customWidth="1"/>
    <col min="8177" max="8177" width="9.140625" style="3"/>
    <col min="8178" max="8179" width="9.7109375" style="3" bestFit="1" customWidth="1"/>
    <col min="8180" max="8424" width="9.140625" style="3"/>
    <col min="8425" max="8425" width="4.85546875" style="3" customWidth="1"/>
    <col min="8426" max="8426" width="1.42578125" style="3" customWidth="1"/>
    <col min="8427" max="8427" width="76" style="3" customWidth="1"/>
    <col min="8428" max="8428" width="10.85546875" style="3" bestFit="1" customWidth="1"/>
    <col min="8429" max="8430" width="13.7109375" style="3" customWidth="1"/>
    <col min="8431" max="8431" width="5" style="3" customWidth="1"/>
    <col min="8432" max="8432" width="11.28515625" style="3" bestFit="1" customWidth="1"/>
    <col min="8433" max="8433" width="9.140625" style="3"/>
    <col min="8434" max="8435" width="9.7109375" style="3" bestFit="1" customWidth="1"/>
    <col min="8436" max="8680" width="9.140625" style="3"/>
    <col min="8681" max="8681" width="4.85546875" style="3" customWidth="1"/>
    <col min="8682" max="8682" width="1.42578125" style="3" customWidth="1"/>
    <col min="8683" max="8683" width="76" style="3" customWidth="1"/>
    <col min="8684" max="8684" width="10.85546875" style="3" bestFit="1" customWidth="1"/>
    <col min="8685" max="8686" width="13.7109375" style="3" customWidth="1"/>
    <col min="8687" max="8687" width="5" style="3" customWidth="1"/>
    <col min="8688" max="8688" width="11.28515625" style="3" bestFit="1" customWidth="1"/>
    <col min="8689" max="8689" width="9.140625" style="3"/>
    <col min="8690" max="8691" width="9.7109375" style="3" bestFit="1" customWidth="1"/>
    <col min="8692" max="8936" width="9.140625" style="3"/>
    <col min="8937" max="8937" width="4.85546875" style="3" customWidth="1"/>
    <col min="8938" max="8938" width="1.42578125" style="3" customWidth="1"/>
    <col min="8939" max="8939" width="76" style="3" customWidth="1"/>
    <col min="8940" max="8940" width="10.85546875" style="3" bestFit="1" customWidth="1"/>
    <col min="8941" max="8942" width="13.7109375" style="3" customWidth="1"/>
    <col min="8943" max="8943" width="5" style="3" customWidth="1"/>
    <col min="8944" max="8944" width="11.28515625" style="3" bestFit="1" customWidth="1"/>
    <col min="8945" max="8945" width="9.140625" style="3"/>
    <col min="8946" max="8947" width="9.7109375" style="3" bestFit="1" customWidth="1"/>
    <col min="8948" max="9192" width="9.140625" style="3"/>
    <col min="9193" max="9193" width="4.85546875" style="3" customWidth="1"/>
    <col min="9194" max="9194" width="1.42578125" style="3" customWidth="1"/>
    <col min="9195" max="9195" width="76" style="3" customWidth="1"/>
    <col min="9196" max="9196" width="10.85546875" style="3" bestFit="1" customWidth="1"/>
    <col min="9197" max="9198" width="13.7109375" style="3" customWidth="1"/>
    <col min="9199" max="9199" width="5" style="3" customWidth="1"/>
    <col min="9200" max="9200" width="11.28515625" style="3" bestFit="1" customWidth="1"/>
    <col min="9201" max="9201" width="9.140625" style="3"/>
    <col min="9202" max="9203" width="9.7109375" style="3" bestFit="1" customWidth="1"/>
    <col min="9204" max="9448" width="9.140625" style="3"/>
    <col min="9449" max="9449" width="4.85546875" style="3" customWidth="1"/>
    <col min="9450" max="9450" width="1.42578125" style="3" customWidth="1"/>
    <col min="9451" max="9451" width="76" style="3" customWidth="1"/>
    <col min="9452" max="9452" width="10.85546875" style="3" bestFit="1" customWidth="1"/>
    <col min="9453" max="9454" width="13.7109375" style="3" customWidth="1"/>
    <col min="9455" max="9455" width="5" style="3" customWidth="1"/>
    <col min="9456" max="9456" width="11.28515625" style="3" bestFit="1" customWidth="1"/>
    <col min="9457" max="9457" width="9.140625" style="3"/>
    <col min="9458" max="9459" width="9.7109375" style="3" bestFit="1" customWidth="1"/>
    <col min="9460" max="9704" width="9.140625" style="3"/>
    <col min="9705" max="9705" width="4.85546875" style="3" customWidth="1"/>
    <col min="9706" max="9706" width="1.42578125" style="3" customWidth="1"/>
    <col min="9707" max="9707" width="76" style="3" customWidth="1"/>
    <col min="9708" max="9708" width="10.85546875" style="3" bestFit="1" customWidth="1"/>
    <col min="9709" max="9710" width="13.7109375" style="3" customWidth="1"/>
    <col min="9711" max="9711" width="5" style="3" customWidth="1"/>
    <col min="9712" max="9712" width="11.28515625" style="3" bestFit="1" customWidth="1"/>
    <col min="9713" max="9713" width="9.140625" style="3"/>
    <col min="9714" max="9715" width="9.7109375" style="3" bestFit="1" customWidth="1"/>
    <col min="9716" max="9960" width="9.140625" style="3"/>
    <col min="9961" max="9961" width="4.85546875" style="3" customWidth="1"/>
    <col min="9962" max="9962" width="1.42578125" style="3" customWidth="1"/>
    <col min="9963" max="9963" width="76" style="3" customWidth="1"/>
    <col min="9964" max="9964" width="10.85546875" style="3" bestFit="1" customWidth="1"/>
    <col min="9965" max="9966" width="13.7109375" style="3" customWidth="1"/>
    <col min="9967" max="9967" width="5" style="3" customWidth="1"/>
    <col min="9968" max="9968" width="11.28515625" style="3" bestFit="1" customWidth="1"/>
    <col min="9969" max="9969" width="9.140625" style="3"/>
    <col min="9970" max="9971" width="9.7109375" style="3" bestFit="1" customWidth="1"/>
    <col min="9972" max="10216" width="9.140625" style="3"/>
    <col min="10217" max="10217" width="4.85546875" style="3" customWidth="1"/>
    <col min="10218" max="10218" width="1.42578125" style="3" customWidth="1"/>
    <col min="10219" max="10219" width="76" style="3" customWidth="1"/>
    <col min="10220" max="10220" width="10.85546875" style="3" bestFit="1" customWidth="1"/>
    <col min="10221" max="10222" width="13.7109375" style="3" customWidth="1"/>
    <col min="10223" max="10223" width="5" style="3" customWidth="1"/>
    <col min="10224" max="10224" width="11.28515625" style="3" bestFit="1" customWidth="1"/>
    <col min="10225" max="10225" width="9.140625" style="3"/>
    <col min="10226" max="10227" width="9.7109375" style="3" bestFit="1" customWidth="1"/>
    <col min="10228" max="10472" width="9.140625" style="3"/>
    <col min="10473" max="10473" width="4.85546875" style="3" customWidth="1"/>
    <col min="10474" max="10474" width="1.42578125" style="3" customWidth="1"/>
    <col min="10475" max="10475" width="76" style="3" customWidth="1"/>
    <col min="10476" max="10476" width="10.85546875" style="3" bestFit="1" customWidth="1"/>
    <col min="10477" max="10478" width="13.7109375" style="3" customWidth="1"/>
    <col min="10479" max="10479" width="5" style="3" customWidth="1"/>
    <col min="10480" max="10480" width="11.28515625" style="3" bestFit="1" customWidth="1"/>
    <col min="10481" max="10481" width="9.140625" style="3"/>
    <col min="10482" max="10483" width="9.7109375" style="3" bestFit="1" customWidth="1"/>
    <col min="10484" max="10728" width="9.140625" style="3"/>
    <col min="10729" max="10729" width="4.85546875" style="3" customWidth="1"/>
    <col min="10730" max="10730" width="1.42578125" style="3" customWidth="1"/>
    <col min="10731" max="10731" width="76" style="3" customWidth="1"/>
    <col min="10732" max="10732" width="10.85546875" style="3" bestFit="1" customWidth="1"/>
    <col min="10733" max="10734" width="13.7109375" style="3" customWidth="1"/>
    <col min="10735" max="10735" width="5" style="3" customWidth="1"/>
    <col min="10736" max="10736" width="11.28515625" style="3" bestFit="1" customWidth="1"/>
    <col min="10737" max="10737" width="9.140625" style="3"/>
    <col min="10738" max="10739" width="9.7109375" style="3" bestFit="1" customWidth="1"/>
    <col min="10740" max="10984" width="9.140625" style="3"/>
    <col min="10985" max="10985" width="4.85546875" style="3" customWidth="1"/>
    <col min="10986" max="10986" width="1.42578125" style="3" customWidth="1"/>
    <col min="10987" max="10987" width="76" style="3" customWidth="1"/>
    <col min="10988" max="10988" width="10.85546875" style="3" bestFit="1" customWidth="1"/>
    <col min="10989" max="10990" width="13.7109375" style="3" customWidth="1"/>
    <col min="10991" max="10991" width="5" style="3" customWidth="1"/>
    <col min="10992" max="10992" width="11.28515625" style="3" bestFit="1" customWidth="1"/>
    <col min="10993" max="10993" width="9.140625" style="3"/>
    <col min="10994" max="10995" width="9.7109375" style="3" bestFit="1" customWidth="1"/>
    <col min="10996" max="11240" width="9.140625" style="3"/>
    <col min="11241" max="11241" width="4.85546875" style="3" customWidth="1"/>
    <col min="11242" max="11242" width="1.42578125" style="3" customWidth="1"/>
    <col min="11243" max="11243" width="76" style="3" customWidth="1"/>
    <col min="11244" max="11244" width="10.85546875" style="3" bestFit="1" customWidth="1"/>
    <col min="11245" max="11246" width="13.7109375" style="3" customWidth="1"/>
    <col min="11247" max="11247" width="5" style="3" customWidth="1"/>
    <col min="11248" max="11248" width="11.28515625" style="3" bestFit="1" customWidth="1"/>
    <col min="11249" max="11249" width="9.140625" style="3"/>
    <col min="11250" max="11251" width="9.7109375" style="3" bestFit="1" customWidth="1"/>
    <col min="11252" max="11496" width="9.140625" style="3"/>
    <col min="11497" max="11497" width="4.85546875" style="3" customWidth="1"/>
    <col min="11498" max="11498" width="1.42578125" style="3" customWidth="1"/>
    <col min="11499" max="11499" width="76" style="3" customWidth="1"/>
    <col min="11500" max="11500" width="10.85546875" style="3" bestFit="1" customWidth="1"/>
    <col min="11501" max="11502" width="13.7109375" style="3" customWidth="1"/>
    <col min="11503" max="11503" width="5" style="3" customWidth="1"/>
    <col min="11504" max="11504" width="11.28515625" style="3" bestFit="1" customWidth="1"/>
    <col min="11505" max="11505" width="9.140625" style="3"/>
    <col min="11506" max="11507" width="9.7109375" style="3" bestFit="1" customWidth="1"/>
    <col min="11508" max="11752" width="9.140625" style="3"/>
    <col min="11753" max="11753" width="4.85546875" style="3" customWidth="1"/>
    <col min="11754" max="11754" width="1.42578125" style="3" customWidth="1"/>
    <col min="11755" max="11755" width="76" style="3" customWidth="1"/>
    <col min="11756" max="11756" width="10.85546875" style="3" bestFit="1" customWidth="1"/>
    <col min="11757" max="11758" width="13.7109375" style="3" customWidth="1"/>
    <col min="11759" max="11759" width="5" style="3" customWidth="1"/>
    <col min="11760" max="11760" width="11.28515625" style="3" bestFit="1" customWidth="1"/>
    <col min="11761" max="11761" width="9.140625" style="3"/>
    <col min="11762" max="11763" width="9.7109375" style="3" bestFit="1" customWidth="1"/>
    <col min="11764" max="12008" width="9.140625" style="3"/>
    <col min="12009" max="12009" width="4.85546875" style="3" customWidth="1"/>
    <col min="12010" max="12010" width="1.42578125" style="3" customWidth="1"/>
    <col min="12011" max="12011" width="76" style="3" customWidth="1"/>
    <col min="12012" max="12012" width="10.85546875" style="3" bestFit="1" customWidth="1"/>
    <col min="12013" max="12014" width="13.7109375" style="3" customWidth="1"/>
    <col min="12015" max="12015" width="5" style="3" customWidth="1"/>
    <col min="12016" max="12016" width="11.28515625" style="3" bestFit="1" customWidth="1"/>
    <col min="12017" max="12017" width="9.140625" style="3"/>
    <col min="12018" max="12019" width="9.7109375" style="3" bestFit="1" customWidth="1"/>
    <col min="12020" max="12264" width="9.140625" style="3"/>
    <col min="12265" max="12265" width="4.85546875" style="3" customWidth="1"/>
    <col min="12266" max="12266" width="1.42578125" style="3" customWidth="1"/>
    <col min="12267" max="12267" width="76" style="3" customWidth="1"/>
    <col min="12268" max="12268" width="10.85546875" style="3" bestFit="1" customWidth="1"/>
    <col min="12269" max="12270" width="13.7109375" style="3" customWidth="1"/>
    <col min="12271" max="12271" width="5" style="3" customWidth="1"/>
    <col min="12272" max="12272" width="11.28515625" style="3" bestFit="1" customWidth="1"/>
    <col min="12273" max="12273" width="9.140625" style="3"/>
    <col min="12274" max="12275" width="9.7109375" style="3" bestFit="1" customWidth="1"/>
    <col min="12276" max="12520" width="9.140625" style="3"/>
    <col min="12521" max="12521" width="4.85546875" style="3" customWidth="1"/>
    <col min="12522" max="12522" width="1.42578125" style="3" customWidth="1"/>
    <col min="12523" max="12523" width="76" style="3" customWidth="1"/>
    <col min="12524" max="12524" width="10.85546875" style="3" bestFit="1" customWidth="1"/>
    <col min="12525" max="12526" width="13.7109375" style="3" customWidth="1"/>
    <col min="12527" max="12527" width="5" style="3" customWidth="1"/>
    <col min="12528" max="12528" width="11.28515625" style="3" bestFit="1" customWidth="1"/>
    <col min="12529" max="12529" width="9.140625" style="3"/>
    <col min="12530" max="12531" width="9.7109375" style="3" bestFit="1" customWidth="1"/>
    <col min="12532" max="12776" width="9.140625" style="3"/>
    <col min="12777" max="12777" width="4.85546875" style="3" customWidth="1"/>
    <col min="12778" max="12778" width="1.42578125" style="3" customWidth="1"/>
    <col min="12779" max="12779" width="76" style="3" customWidth="1"/>
    <col min="12780" max="12780" width="10.85546875" style="3" bestFit="1" customWidth="1"/>
    <col min="12781" max="12782" width="13.7109375" style="3" customWidth="1"/>
    <col min="12783" max="12783" width="5" style="3" customWidth="1"/>
    <col min="12784" max="12784" width="11.28515625" style="3" bestFit="1" customWidth="1"/>
    <col min="12785" max="12785" width="9.140625" style="3"/>
    <col min="12786" max="12787" width="9.7109375" style="3" bestFit="1" customWidth="1"/>
    <col min="12788" max="13032" width="9.140625" style="3"/>
    <col min="13033" max="13033" width="4.85546875" style="3" customWidth="1"/>
    <col min="13034" max="13034" width="1.42578125" style="3" customWidth="1"/>
    <col min="13035" max="13035" width="76" style="3" customWidth="1"/>
    <col min="13036" max="13036" width="10.85546875" style="3" bestFit="1" customWidth="1"/>
    <col min="13037" max="13038" width="13.7109375" style="3" customWidth="1"/>
    <col min="13039" max="13039" width="5" style="3" customWidth="1"/>
    <col min="13040" max="13040" width="11.28515625" style="3" bestFit="1" customWidth="1"/>
    <col min="13041" max="13041" width="9.140625" style="3"/>
    <col min="13042" max="13043" width="9.7109375" style="3" bestFit="1" customWidth="1"/>
    <col min="13044" max="13288" width="9.140625" style="3"/>
    <col min="13289" max="13289" width="4.85546875" style="3" customWidth="1"/>
    <col min="13290" max="13290" width="1.42578125" style="3" customWidth="1"/>
    <col min="13291" max="13291" width="76" style="3" customWidth="1"/>
    <col min="13292" max="13292" width="10.85546875" style="3" bestFit="1" customWidth="1"/>
    <col min="13293" max="13294" width="13.7109375" style="3" customWidth="1"/>
    <col min="13295" max="13295" width="5" style="3" customWidth="1"/>
    <col min="13296" max="13296" width="11.28515625" style="3" bestFit="1" customWidth="1"/>
    <col min="13297" max="13297" width="9.140625" style="3"/>
    <col min="13298" max="13299" width="9.7109375" style="3" bestFit="1" customWidth="1"/>
    <col min="13300" max="13544" width="9.140625" style="3"/>
    <col min="13545" max="13545" width="4.85546875" style="3" customWidth="1"/>
    <col min="13546" max="13546" width="1.42578125" style="3" customWidth="1"/>
    <col min="13547" max="13547" width="76" style="3" customWidth="1"/>
    <col min="13548" max="13548" width="10.85546875" style="3" bestFit="1" customWidth="1"/>
    <col min="13549" max="13550" width="13.7109375" style="3" customWidth="1"/>
    <col min="13551" max="13551" width="5" style="3" customWidth="1"/>
    <col min="13552" max="13552" width="11.28515625" style="3" bestFit="1" customWidth="1"/>
    <col min="13553" max="13553" width="9.140625" style="3"/>
    <col min="13554" max="13555" width="9.7109375" style="3" bestFit="1" customWidth="1"/>
    <col min="13556" max="13800" width="9.140625" style="3"/>
    <col min="13801" max="13801" width="4.85546875" style="3" customWidth="1"/>
    <col min="13802" max="13802" width="1.42578125" style="3" customWidth="1"/>
    <col min="13803" max="13803" width="76" style="3" customWidth="1"/>
    <col min="13804" max="13804" width="10.85546875" style="3" bestFit="1" customWidth="1"/>
    <col min="13805" max="13806" width="13.7109375" style="3" customWidth="1"/>
    <col min="13807" max="13807" width="5" style="3" customWidth="1"/>
    <col min="13808" max="13808" width="11.28515625" style="3" bestFit="1" customWidth="1"/>
    <col min="13809" max="13809" width="9.140625" style="3"/>
    <col min="13810" max="13811" width="9.7109375" style="3" bestFit="1" customWidth="1"/>
    <col min="13812" max="14056" width="9.140625" style="3"/>
    <col min="14057" max="14057" width="4.85546875" style="3" customWidth="1"/>
    <col min="14058" max="14058" width="1.42578125" style="3" customWidth="1"/>
    <col min="14059" max="14059" width="76" style="3" customWidth="1"/>
    <col min="14060" max="14060" width="10.85546875" style="3" bestFit="1" customWidth="1"/>
    <col min="14061" max="14062" width="13.7109375" style="3" customWidth="1"/>
    <col min="14063" max="14063" width="5" style="3" customWidth="1"/>
    <col min="14064" max="14064" width="11.28515625" style="3" bestFit="1" customWidth="1"/>
    <col min="14065" max="14065" width="9.140625" style="3"/>
    <col min="14066" max="14067" width="9.7109375" style="3" bestFit="1" customWidth="1"/>
    <col min="14068" max="14312" width="9.140625" style="3"/>
    <col min="14313" max="14313" width="4.85546875" style="3" customWidth="1"/>
    <col min="14314" max="14314" width="1.42578125" style="3" customWidth="1"/>
    <col min="14315" max="14315" width="76" style="3" customWidth="1"/>
    <col min="14316" max="14316" width="10.85546875" style="3" bestFit="1" customWidth="1"/>
    <col min="14317" max="14318" width="13.7109375" style="3" customWidth="1"/>
    <col min="14319" max="14319" width="5" style="3" customWidth="1"/>
    <col min="14320" max="14320" width="11.28515625" style="3" bestFit="1" customWidth="1"/>
    <col min="14321" max="14321" width="9.140625" style="3"/>
    <col min="14322" max="14323" width="9.7109375" style="3" bestFit="1" customWidth="1"/>
    <col min="14324" max="14568" width="9.140625" style="3"/>
    <col min="14569" max="14569" width="4.85546875" style="3" customWidth="1"/>
    <col min="14570" max="14570" width="1.42578125" style="3" customWidth="1"/>
    <col min="14571" max="14571" width="76" style="3" customWidth="1"/>
    <col min="14572" max="14572" width="10.85546875" style="3" bestFit="1" customWidth="1"/>
    <col min="14573" max="14574" width="13.7109375" style="3" customWidth="1"/>
    <col min="14575" max="14575" width="5" style="3" customWidth="1"/>
    <col min="14576" max="14576" width="11.28515625" style="3" bestFit="1" customWidth="1"/>
    <col min="14577" max="14577" width="9.140625" style="3"/>
    <col min="14578" max="14579" width="9.7109375" style="3" bestFit="1" customWidth="1"/>
    <col min="14580" max="14824" width="9.140625" style="3"/>
    <col min="14825" max="14825" width="4.85546875" style="3" customWidth="1"/>
    <col min="14826" max="14826" width="1.42578125" style="3" customWidth="1"/>
    <col min="14827" max="14827" width="76" style="3" customWidth="1"/>
    <col min="14828" max="14828" width="10.85546875" style="3" bestFit="1" customWidth="1"/>
    <col min="14829" max="14830" width="13.7109375" style="3" customWidth="1"/>
    <col min="14831" max="14831" width="5" style="3" customWidth="1"/>
    <col min="14832" max="14832" width="11.28515625" style="3" bestFit="1" customWidth="1"/>
    <col min="14833" max="14833" width="9.140625" style="3"/>
    <col min="14834" max="14835" width="9.7109375" style="3" bestFit="1" customWidth="1"/>
    <col min="14836" max="15080" width="9.140625" style="3"/>
    <col min="15081" max="15081" width="4.85546875" style="3" customWidth="1"/>
    <col min="15082" max="15082" width="1.42578125" style="3" customWidth="1"/>
    <col min="15083" max="15083" width="76" style="3" customWidth="1"/>
    <col min="15084" max="15084" width="10.85546875" style="3" bestFit="1" customWidth="1"/>
    <col min="15085" max="15086" width="13.7109375" style="3" customWidth="1"/>
    <col min="15087" max="15087" width="5" style="3" customWidth="1"/>
    <col min="15088" max="15088" width="11.28515625" style="3" bestFit="1" customWidth="1"/>
    <col min="15089" max="15089" width="9.140625" style="3"/>
    <col min="15090" max="15091" width="9.7109375" style="3" bestFit="1" customWidth="1"/>
    <col min="15092" max="15336" width="9.140625" style="3"/>
    <col min="15337" max="15337" width="4.85546875" style="3" customWidth="1"/>
    <col min="15338" max="15338" width="1.42578125" style="3" customWidth="1"/>
    <col min="15339" max="15339" width="76" style="3" customWidth="1"/>
    <col min="15340" max="15340" width="10.85546875" style="3" bestFit="1" customWidth="1"/>
    <col min="15341" max="15342" width="13.7109375" style="3" customWidth="1"/>
    <col min="15343" max="15343" width="5" style="3" customWidth="1"/>
    <col min="15344" max="15344" width="11.28515625" style="3" bestFit="1" customWidth="1"/>
    <col min="15345" max="15345" width="9.140625" style="3"/>
    <col min="15346" max="15347" width="9.7109375" style="3" bestFit="1" customWidth="1"/>
    <col min="15348" max="15592" width="9.140625" style="3"/>
    <col min="15593" max="15593" width="4.85546875" style="3" customWidth="1"/>
    <col min="15594" max="15594" width="1.42578125" style="3" customWidth="1"/>
    <col min="15595" max="15595" width="76" style="3" customWidth="1"/>
    <col min="15596" max="15596" width="10.85546875" style="3" bestFit="1" customWidth="1"/>
    <col min="15597" max="15598" width="13.7109375" style="3" customWidth="1"/>
    <col min="15599" max="15599" width="5" style="3" customWidth="1"/>
    <col min="15600" max="15600" width="11.28515625" style="3" bestFit="1" customWidth="1"/>
    <col min="15601" max="15601" width="9.140625" style="3"/>
    <col min="15602" max="15603" width="9.7109375" style="3" bestFit="1" customWidth="1"/>
    <col min="15604" max="15848" width="9.140625" style="3"/>
    <col min="15849" max="15849" width="4.85546875" style="3" customWidth="1"/>
    <col min="15850" max="15850" width="1.42578125" style="3" customWidth="1"/>
    <col min="15851" max="15851" width="76" style="3" customWidth="1"/>
    <col min="15852" max="15852" width="10.85546875" style="3" bestFit="1" customWidth="1"/>
    <col min="15853" max="15854" width="13.7109375" style="3" customWidth="1"/>
    <col min="15855" max="15855" width="5" style="3" customWidth="1"/>
    <col min="15856" max="15856" width="11.28515625" style="3" bestFit="1" customWidth="1"/>
    <col min="15857" max="15857" width="9.140625" style="3"/>
    <col min="15858" max="15859" width="9.7109375" style="3" bestFit="1" customWidth="1"/>
    <col min="15860" max="16104" width="9.140625" style="3"/>
    <col min="16105" max="16105" width="4.85546875" style="3" customWidth="1"/>
    <col min="16106" max="16106" width="1.42578125" style="3" customWidth="1"/>
    <col min="16107" max="16107" width="76" style="3" customWidth="1"/>
    <col min="16108" max="16108" width="10.85546875" style="3" bestFit="1" customWidth="1"/>
    <col min="16109" max="16110" width="13.7109375" style="3" customWidth="1"/>
    <col min="16111" max="16111" width="5" style="3" customWidth="1"/>
    <col min="16112" max="16112" width="11.28515625" style="3" bestFit="1" customWidth="1"/>
    <col min="16113" max="16113" width="9.140625" style="3"/>
    <col min="16114" max="16115" width="9.7109375" style="3" bestFit="1" customWidth="1"/>
    <col min="16116" max="16384" width="9.140625" style="3"/>
  </cols>
  <sheetData>
    <row r="7" spans="2:6" s="294" customFormat="1" ht="18.75" x14ac:dyDescent="0.3">
      <c r="B7" s="305" t="s">
        <v>66</v>
      </c>
      <c r="C7" s="305"/>
      <c r="D7" s="305"/>
      <c r="E7" s="305"/>
      <c r="F7" s="305"/>
    </row>
    <row r="8" spans="2:6" s="41" customFormat="1" ht="18" x14ac:dyDescent="0.35">
      <c r="D8" s="42"/>
      <c r="E8" s="79"/>
      <c r="F8" s="43"/>
    </row>
    <row r="9" spans="2:6" s="41" customFormat="1" ht="18" x14ac:dyDescent="0.35">
      <c r="B9" s="306" t="s">
        <v>144</v>
      </c>
      <c r="C9" s="306"/>
      <c r="D9" s="306"/>
      <c r="E9" s="306"/>
      <c r="F9" s="306"/>
    </row>
    <row r="10" spans="2:6" s="41" customFormat="1" ht="18" x14ac:dyDescent="0.35">
      <c r="B10" s="306" t="s">
        <v>182</v>
      </c>
      <c r="C10" s="306"/>
      <c r="D10" s="306"/>
      <c r="E10" s="306"/>
      <c r="F10" s="306"/>
    </row>
    <row r="11" spans="2:6" s="295" customFormat="1" ht="18" x14ac:dyDescent="0.35">
      <c r="B11" s="307" t="s">
        <v>0</v>
      </c>
      <c r="C11" s="307"/>
      <c r="D11" s="307"/>
      <c r="E11" s="307"/>
      <c r="F11" s="307"/>
    </row>
    <row r="14" spans="2:6" s="11" customFormat="1" ht="12.75" customHeight="1" x14ac:dyDescent="0.35">
      <c r="B14" s="248"/>
      <c r="C14" s="249"/>
      <c r="D14" s="250"/>
      <c r="E14" s="251" t="s">
        <v>167</v>
      </c>
      <c r="F14" s="251" t="s">
        <v>140</v>
      </c>
    </row>
    <row r="15" spans="2:6" ht="12.75" customHeight="1" x14ac:dyDescent="0.3">
      <c r="B15" s="15"/>
      <c r="C15" s="47"/>
      <c r="D15" s="224"/>
      <c r="E15" s="229"/>
      <c r="F15" s="229"/>
    </row>
    <row r="16" spans="2:6" ht="12.75" customHeight="1" x14ac:dyDescent="0.3">
      <c r="B16" s="15"/>
      <c r="C16" s="54" t="s">
        <v>129</v>
      </c>
      <c r="D16" s="225"/>
      <c r="E16" s="229"/>
      <c r="F16" s="229"/>
    </row>
    <row r="17" spans="2:9" ht="13.5" customHeight="1" x14ac:dyDescent="0.35">
      <c r="B17" s="15"/>
      <c r="C17" s="48" t="s">
        <v>183</v>
      </c>
      <c r="D17" s="226" t="s">
        <v>124</v>
      </c>
      <c r="E17" s="164">
        <f>+E18+E19</f>
        <v>70705682</v>
      </c>
      <c r="F17" s="164">
        <f>+F18+F19</f>
        <v>69300393</v>
      </c>
    </row>
    <row r="18" spans="2:9" ht="13.5" customHeight="1" x14ac:dyDescent="0.35">
      <c r="B18" s="15"/>
      <c r="C18" s="50" t="s">
        <v>28</v>
      </c>
      <c r="D18" s="226"/>
      <c r="E18" s="284">
        <v>2983992</v>
      </c>
      <c r="F18" s="284">
        <v>3579116</v>
      </c>
    </row>
    <row r="19" spans="2:9" ht="13.5" customHeight="1" x14ac:dyDescent="0.35">
      <c r="B19" s="15"/>
      <c r="C19" s="50" t="s">
        <v>29</v>
      </c>
      <c r="D19" s="226"/>
      <c r="E19" s="284">
        <v>67721690</v>
      </c>
      <c r="F19" s="284">
        <v>65721277</v>
      </c>
    </row>
    <row r="20" spans="2:9" ht="13.5" customHeight="1" x14ac:dyDescent="0.35">
      <c r="B20" s="15"/>
      <c r="C20" s="48" t="s">
        <v>184</v>
      </c>
      <c r="D20" s="226" t="s">
        <v>124</v>
      </c>
      <c r="E20" s="164">
        <f>+E21+E22</f>
        <v>-18974022</v>
      </c>
      <c r="F20" s="164">
        <f>+F21+F22</f>
        <v>-23180667</v>
      </c>
    </row>
    <row r="21" spans="2:9" ht="13.5" customHeight="1" x14ac:dyDescent="0.35">
      <c r="B21" s="15"/>
      <c r="C21" s="50" t="s">
        <v>142</v>
      </c>
      <c r="D21" s="226"/>
      <c r="E21" s="284">
        <v>-9199664</v>
      </c>
      <c r="F21" s="284">
        <v>-5729229</v>
      </c>
    </row>
    <row r="22" spans="2:9" ht="13.5" customHeight="1" x14ac:dyDescent="0.35">
      <c r="B22" s="15"/>
      <c r="C22" s="50" t="s">
        <v>30</v>
      </c>
      <c r="D22" s="226"/>
      <c r="E22" s="284">
        <v>-9774358</v>
      </c>
      <c r="F22" s="284">
        <v>-17451438</v>
      </c>
    </row>
    <row r="23" spans="2:9" ht="13.5" customHeight="1" x14ac:dyDescent="0.35">
      <c r="B23" s="17"/>
      <c r="C23" s="48" t="s">
        <v>185</v>
      </c>
      <c r="D23" s="226"/>
      <c r="E23" s="164">
        <f>+E24+E25</f>
        <v>249854</v>
      </c>
      <c r="F23" s="164">
        <f>+F24+F25</f>
        <v>222532</v>
      </c>
    </row>
    <row r="24" spans="2:9" s="11" customFormat="1" ht="13.5" customHeight="1" x14ac:dyDescent="0.35">
      <c r="B24" s="15"/>
      <c r="C24" s="51" t="s">
        <v>31</v>
      </c>
      <c r="D24" s="226"/>
      <c r="E24" s="284">
        <v>243854</v>
      </c>
      <c r="F24" s="284">
        <v>157272</v>
      </c>
      <c r="I24" s="3"/>
    </row>
    <row r="25" spans="2:9" s="11" customFormat="1" ht="13.5" customHeight="1" x14ac:dyDescent="0.35">
      <c r="B25" s="15"/>
      <c r="C25" s="51" t="s">
        <v>141</v>
      </c>
      <c r="D25" s="226"/>
      <c r="E25" s="284">
        <v>6000</v>
      </c>
      <c r="F25" s="284">
        <v>65260</v>
      </c>
      <c r="I25" s="3"/>
    </row>
    <row r="26" spans="2:9" s="11" customFormat="1" ht="13.15" customHeight="1" x14ac:dyDescent="0.35">
      <c r="B26" s="15"/>
      <c r="C26" s="48" t="s">
        <v>186</v>
      </c>
      <c r="D26" s="226" t="s">
        <v>124</v>
      </c>
      <c r="E26" s="164">
        <f>+E27+E28</f>
        <v>-37894040</v>
      </c>
      <c r="F26" s="164">
        <f>+F27+F28</f>
        <v>-32354314</v>
      </c>
      <c r="G26" s="3"/>
      <c r="I26" s="3"/>
    </row>
    <row r="27" spans="2:9" ht="13.5" customHeight="1" x14ac:dyDescent="0.35">
      <c r="B27" s="15"/>
      <c r="C27" s="50" t="s">
        <v>32</v>
      </c>
      <c r="D27" s="226"/>
      <c r="E27" s="284">
        <v>-28836835</v>
      </c>
      <c r="F27" s="284">
        <v>-24787987</v>
      </c>
    </row>
    <row r="28" spans="2:9" ht="13.5" customHeight="1" x14ac:dyDescent="0.35">
      <c r="B28" s="15"/>
      <c r="C28" s="50" t="s">
        <v>33</v>
      </c>
      <c r="D28" s="226"/>
      <c r="E28" s="284">
        <v>-9057205</v>
      </c>
      <c r="F28" s="284">
        <v>-7566327</v>
      </c>
    </row>
    <row r="29" spans="2:9" ht="13.5" customHeight="1" x14ac:dyDescent="0.35">
      <c r="B29" s="17"/>
      <c r="C29" s="48" t="s">
        <v>187</v>
      </c>
      <c r="D29" s="226"/>
      <c r="E29" s="164">
        <f>+SUM(E30:E33)</f>
        <v>-4866334</v>
      </c>
      <c r="F29" s="164">
        <f>+SUM(F30:F33)</f>
        <v>-4120815</v>
      </c>
      <c r="G29" s="11"/>
    </row>
    <row r="30" spans="2:9" s="11" customFormat="1" ht="13.5" customHeight="1" x14ac:dyDescent="0.35">
      <c r="B30" s="17"/>
      <c r="C30" s="50" t="s">
        <v>34</v>
      </c>
      <c r="D30" s="226" t="s">
        <v>124</v>
      </c>
      <c r="E30" s="284">
        <v>-4321237</v>
      </c>
      <c r="F30" s="284">
        <v>-3655793</v>
      </c>
      <c r="G30" s="3"/>
    </row>
    <row r="31" spans="2:9" ht="13.5" customHeight="1" x14ac:dyDescent="0.35">
      <c r="B31" s="17"/>
      <c r="C31" s="50" t="s">
        <v>35</v>
      </c>
      <c r="D31" s="226"/>
      <c r="E31" s="284">
        <f>-54612+1</f>
        <v>-54611</v>
      </c>
      <c r="F31" s="284">
        <v>-58122</v>
      </c>
    </row>
    <row r="32" spans="2:9" ht="13.5" customHeight="1" x14ac:dyDescent="0.35">
      <c r="B32" s="17"/>
      <c r="C32" s="50" t="s">
        <v>63</v>
      </c>
      <c r="D32" s="226" t="s">
        <v>125</v>
      </c>
      <c r="E32" s="284">
        <f>-36339-1</f>
        <v>-36340</v>
      </c>
      <c r="F32" s="284">
        <v>-18136</v>
      </c>
    </row>
    <row r="33" spans="2:6" ht="13.5" customHeight="1" x14ac:dyDescent="0.35">
      <c r="B33" s="15"/>
      <c r="C33" s="50" t="s">
        <v>36</v>
      </c>
      <c r="D33" s="226"/>
      <c r="E33" s="284">
        <v>-454146</v>
      </c>
      <c r="F33" s="284">
        <v>-388764</v>
      </c>
    </row>
    <row r="34" spans="2:6" ht="13.5" customHeight="1" x14ac:dyDescent="0.35">
      <c r="B34" s="15"/>
      <c r="C34" s="48" t="s">
        <v>130</v>
      </c>
      <c r="D34" s="226" t="s">
        <v>150</v>
      </c>
      <c r="E34" s="164">
        <v>-816815</v>
      </c>
      <c r="F34" s="164">
        <v>-815963</v>
      </c>
    </row>
    <row r="35" spans="2:6" ht="13.5" customHeight="1" x14ac:dyDescent="0.35">
      <c r="B35" s="15"/>
      <c r="C35" s="48" t="s">
        <v>71</v>
      </c>
      <c r="D35" s="226" t="s">
        <v>120</v>
      </c>
      <c r="E35" s="164">
        <v>-88882</v>
      </c>
      <c r="F35" s="164">
        <v>-6700</v>
      </c>
    </row>
    <row r="36" spans="2:6" ht="13.5" customHeight="1" x14ac:dyDescent="0.35">
      <c r="B36" s="15"/>
      <c r="C36" s="48" t="s">
        <v>60</v>
      </c>
      <c r="D36" s="226"/>
      <c r="E36" s="164">
        <v>86822</v>
      </c>
      <c r="F36" s="164">
        <v>-13506</v>
      </c>
    </row>
    <row r="37" spans="2:6" ht="12.75" customHeight="1" x14ac:dyDescent="0.35">
      <c r="B37" s="15"/>
      <c r="C37" s="48"/>
      <c r="D37" s="226"/>
      <c r="E37" s="200"/>
      <c r="F37" s="200"/>
    </row>
    <row r="38" spans="2:6" ht="13.5" customHeight="1" x14ac:dyDescent="0.35">
      <c r="B38" s="15"/>
      <c r="C38" s="48" t="s">
        <v>37</v>
      </c>
      <c r="D38" s="227"/>
      <c r="E38" s="159">
        <f t="shared" ref="E38" si="0">+E34+E29+E26+E23+E20+E17+E35+E36</f>
        <v>8402265</v>
      </c>
      <c r="F38" s="159">
        <f>+F34+F29+F26+F23+F20+F17+F35+F36</f>
        <v>9030960</v>
      </c>
    </row>
    <row r="39" spans="2:6" ht="12.75" customHeight="1" x14ac:dyDescent="0.35">
      <c r="B39" s="15"/>
      <c r="C39" s="51"/>
      <c r="D39" s="226"/>
      <c r="E39" s="284"/>
      <c r="F39" s="284"/>
    </row>
    <row r="40" spans="2:6" ht="13.5" customHeight="1" x14ac:dyDescent="0.35">
      <c r="B40" s="15"/>
      <c r="C40" s="48" t="s">
        <v>38</v>
      </c>
      <c r="D40" s="226"/>
      <c r="E40" s="164">
        <f>E42+E41</f>
        <v>4820</v>
      </c>
      <c r="F40" s="164">
        <f>F42+F41</f>
        <v>3630</v>
      </c>
    </row>
    <row r="41" spans="2:6" ht="13.5" customHeight="1" x14ac:dyDescent="0.35">
      <c r="B41" s="15"/>
      <c r="C41" s="50" t="s">
        <v>157</v>
      </c>
      <c r="D41" s="226" t="s">
        <v>154</v>
      </c>
      <c r="E41" s="284">
        <v>4820</v>
      </c>
      <c r="F41" s="284">
        <v>2993</v>
      </c>
    </row>
    <row r="42" spans="2:6" ht="13.5" customHeight="1" x14ac:dyDescent="0.35">
      <c r="B42" s="15"/>
      <c r="C42" s="50" t="s">
        <v>163</v>
      </c>
      <c r="D42" s="226"/>
      <c r="E42" s="139">
        <v>0</v>
      </c>
      <c r="F42" s="284">
        <v>637</v>
      </c>
    </row>
    <row r="43" spans="2:6" ht="13.5" customHeight="1" x14ac:dyDescent="0.35">
      <c r="B43" s="15"/>
      <c r="C43" s="48" t="s">
        <v>39</v>
      </c>
      <c r="D43" s="226"/>
      <c r="E43" s="164">
        <f>+E44</f>
        <v>-44755</v>
      </c>
      <c r="F43" s="164">
        <f>+F44</f>
        <v>-27009</v>
      </c>
    </row>
    <row r="44" spans="2:6" ht="13.5" customHeight="1" x14ac:dyDescent="0.35">
      <c r="B44" s="15"/>
      <c r="C44" s="50" t="s">
        <v>40</v>
      </c>
      <c r="D44" s="226"/>
      <c r="E44" s="284">
        <v>-44755</v>
      </c>
      <c r="F44" s="284">
        <v>-27009</v>
      </c>
    </row>
    <row r="45" spans="2:6" ht="12.75" customHeight="1" x14ac:dyDescent="0.35">
      <c r="B45" s="15"/>
      <c r="C45" s="48" t="s">
        <v>61</v>
      </c>
      <c r="D45" s="226"/>
      <c r="E45" s="164">
        <v>-363</v>
      </c>
      <c r="F45" s="164">
        <v>-5633</v>
      </c>
    </row>
    <row r="46" spans="2:6" ht="12.75" customHeight="1" x14ac:dyDescent="0.35">
      <c r="B46" s="15"/>
      <c r="C46" s="48" t="s">
        <v>164</v>
      </c>
      <c r="D46" s="226"/>
      <c r="E46" s="266">
        <v>0</v>
      </c>
      <c r="F46" s="161">
        <v>-77178</v>
      </c>
    </row>
    <row r="47" spans="2:6" ht="13.5" customHeight="1" x14ac:dyDescent="0.35">
      <c r="B47" s="15"/>
      <c r="C47" s="48" t="s">
        <v>41</v>
      </c>
      <c r="D47" s="226"/>
      <c r="E47" s="161">
        <f>+E40+E43+E45+E46</f>
        <v>-40298</v>
      </c>
      <c r="F47" s="161">
        <f>+F40+F43+F45+F46</f>
        <v>-106190</v>
      </c>
    </row>
    <row r="48" spans="2:6" ht="12.75" customHeight="1" x14ac:dyDescent="0.35">
      <c r="B48" s="15"/>
      <c r="C48" s="50"/>
      <c r="D48" s="226"/>
      <c r="E48" s="284"/>
      <c r="F48" s="284"/>
    </row>
    <row r="49" spans="2:7" ht="13.5" customHeight="1" x14ac:dyDescent="0.35">
      <c r="B49" s="15"/>
      <c r="C49" s="48" t="s">
        <v>42</v>
      </c>
      <c r="D49" s="226"/>
      <c r="E49" s="159">
        <f>+E38+E47</f>
        <v>8361967</v>
      </c>
      <c r="F49" s="159">
        <f>+F38+F47</f>
        <v>8924770</v>
      </c>
    </row>
    <row r="50" spans="2:7" ht="13.5" customHeight="1" x14ac:dyDescent="0.35">
      <c r="B50" s="15"/>
      <c r="C50" s="50" t="s">
        <v>43</v>
      </c>
      <c r="D50" s="226" t="s">
        <v>151</v>
      </c>
      <c r="E50" s="284">
        <v>-2034296</v>
      </c>
      <c r="F50" s="284">
        <v>-2160166</v>
      </c>
    </row>
    <row r="51" spans="2:7" ht="13.5" customHeight="1" x14ac:dyDescent="0.35">
      <c r="B51" s="15"/>
      <c r="C51" s="48" t="s">
        <v>44</v>
      </c>
      <c r="D51" s="226"/>
      <c r="E51" s="159">
        <f>+E49+E50</f>
        <v>6327671</v>
      </c>
      <c r="F51" s="159">
        <f>+F49+F50</f>
        <v>6764604</v>
      </c>
    </row>
    <row r="52" spans="2:7" ht="15.75" x14ac:dyDescent="0.35">
      <c r="B52" s="15"/>
      <c r="C52" s="48"/>
      <c r="D52" s="226"/>
      <c r="E52" s="165"/>
      <c r="F52" s="165"/>
    </row>
    <row r="53" spans="2:7" ht="12.75" customHeight="1" x14ac:dyDescent="0.35">
      <c r="B53" s="15"/>
      <c r="C53" s="48" t="s">
        <v>131</v>
      </c>
      <c r="D53" s="226"/>
      <c r="E53" s="164"/>
      <c r="F53" s="164"/>
    </row>
    <row r="54" spans="2:7" ht="12.75" customHeight="1" x14ac:dyDescent="0.35">
      <c r="B54" s="15"/>
      <c r="C54" s="48" t="s">
        <v>132</v>
      </c>
      <c r="D54" s="226"/>
      <c r="E54" s="168">
        <v>0</v>
      </c>
      <c r="F54" s="168">
        <v>0</v>
      </c>
    </row>
    <row r="55" spans="2:7" ht="12.75" customHeight="1" x14ac:dyDescent="0.35">
      <c r="B55" s="15"/>
      <c r="C55" s="48"/>
      <c r="D55" s="226"/>
      <c r="E55" s="166"/>
      <c r="F55" s="166"/>
    </row>
    <row r="56" spans="2:7" ht="13.5" customHeight="1" x14ac:dyDescent="0.35">
      <c r="B56" s="15"/>
      <c r="C56" s="48" t="s">
        <v>67</v>
      </c>
      <c r="D56" s="226" t="s">
        <v>127</v>
      </c>
      <c r="E56" s="159">
        <f>+E51</f>
        <v>6327671</v>
      </c>
      <c r="F56" s="159">
        <f>+F51</f>
        <v>6764604</v>
      </c>
    </row>
    <row r="57" spans="2:7" ht="13.5" customHeight="1" x14ac:dyDescent="0.35">
      <c r="B57" s="15"/>
      <c r="C57" s="50" t="s">
        <v>68</v>
      </c>
      <c r="D57" s="226"/>
      <c r="E57" s="164">
        <f>E56-E58</f>
        <v>6308830</v>
      </c>
      <c r="F57" s="164">
        <f>F56-F58+1</f>
        <v>6738121</v>
      </c>
    </row>
    <row r="58" spans="2:7" ht="13.5" customHeight="1" thickBot="1" x14ac:dyDescent="0.4">
      <c r="B58" s="53"/>
      <c r="C58" s="59" t="s">
        <v>128</v>
      </c>
      <c r="D58" s="228"/>
      <c r="E58" s="167">
        <v>18841</v>
      </c>
      <c r="F58" s="167">
        <v>26484</v>
      </c>
      <c r="G58" s="11"/>
    </row>
    <row r="59" spans="2:7" s="11" customFormat="1" ht="15.75" x14ac:dyDescent="0.35">
      <c r="B59" s="54"/>
      <c r="C59" s="3"/>
      <c r="D59" s="55"/>
      <c r="E59" s="38"/>
      <c r="F59" s="56"/>
      <c r="G59" s="3"/>
    </row>
    <row r="60" spans="2:7" s="295" customFormat="1" ht="30" customHeight="1" x14ac:dyDescent="0.35">
      <c r="B60" s="304" t="s">
        <v>200</v>
      </c>
      <c r="C60" s="304"/>
      <c r="D60" s="304"/>
      <c r="E60" s="304"/>
      <c r="F60" s="304"/>
      <c r="G60" s="3"/>
    </row>
    <row r="61" spans="2:7" ht="16.5" customHeight="1" x14ac:dyDescent="0.35">
      <c r="B61" s="57"/>
      <c r="C61" s="141"/>
      <c r="D61" s="141"/>
      <c r="E61" s="141"/>
      <c r="F61" s="141"/>
    </row>
    <row r="62" spans="2:7" x14ac:dyDescent="0.3">
      <c r="E62" s="81"/>
      <c r="F62" s="58"/>
    </row>
  </sheetData>
  <mergeCells count="5">
    <mergeCell ref="B60:F60"/>
    <mergeCell ref="B7:F7"/>
    <mergeCell ref="B9:F9"/>
    <mergeCell ref="B10:F10"/>
    <mergeCell ref="B11:F11"/>
  </mergeCells>
  <printOptions horizontalCentered="1"/>
  <pageMargins left="0.39370078740157483" right="0.39370078740157483" top="1.7716535433070868" bottom="0.98425196850393704" header="0.51181102362204722" footer="0.51181102362204722"/>
  <pageSetup paperSize="9" scale="70" orientation="portrait" r:id="rId1"/>
  <headerFooter alignWithMargins="0"/>
  <colBreaks count="1" manualBreakCount="1">
    <brk id="6" max="64" man="1"/>
  </colBreaks>
  <ignoredErrors>
    <ignoredError sqref="F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29"/>
  <sheetViews>
    <sheetView showGridLines="0" view="pageBreakPreview" zoomScale="120" zoomScaleNormal="100" zoomScaleSheetLayoutView="120" workbookViewId="0">
      <selection activeCell="A6" sqref="A6:D6"/>
    </sheetView>
  </sheetViews>
  <sheetFormatPr baseColWidth="10" defaultColWidth="9.140625" defaultRowHeight="15" x14ac:dyDescent="0.35"/>
  <cols>
    <col min="1" max="1" width="0.85546875" style="85" customWidth="1"/>
    <col min="2" max="2" width="85.28515625" style="85" customWidth="1"/>
    <col min="3" max="4" width="12.7109375" style="85" customWidth="1"/>
    <col min="5" max="5" width="6.42578125" style="85" customWidth="1"/>
    <col min="6" max="255" width="9.140625" style="85"/>
    <col min="256" max="256" width="7.7109375" style="85" customWidth="1"/>
    <col min="257" max="257" width="0.85546875" style="85" customWidth="1"/>
    <col min="258" max="258" width="107.85546875" style="85" bestFit="1" customWidth="1"/>
    <col min="259" max="259" width="12.7109375" style="85" customWidth="1"/>
    <col min="260" max="260" width="13.140625" style="85" customWidth="1"/>
    <col min="261" max="261" width="6.42578125" style="85" customWidth="1"/>
    <col min="262" max="511" width="9.140625" style="85"/>
    <col min="512" max="512" width="7.7109375" style="85" customWidth="1"/>
    <col min="513" max="513" width="0.85546875" style="85" customWidth="1"/>
    <col min="514" max="514" width="107.85546875" style="85" bestFit="1" customWidth="1"/>
    <col min="515" max="515" width="12.7109375" style="85" customWidth="1"/>
    <col min="516" max="516" width="13.140625" style="85" customWidth="1"/>
    <col min="517" max="517" width="6.42578125" style="85" customWidth="1"/>
    <col min="518" max="767" width="9.140625" style="85"/>
    <col min="768" max="768" width="7.7109375" style="85" customWidth="1"/>
    <col min="769" max="769" width="0.85546875" style="85" customWidth="1"/>
    <col min="770" max="770" width="107.85546875" style="85" bestFit="1" customWidth="1"/>
    <col min="771" max="771" width="12.7109375" style="85" customWidth="1"/>
    <col min="772" max="772" width="13.140625" style="85" customWidth="1"/>
    <col min="773" max="773" width="6.42578125" style="85" customWidth="1"/>
    <col min="774" max="1023" width="9.140625" style="85"/>
    <col min="1024" max="1024" width="7.7109375" style="85" customWidth="1"/>
    <col min="1025" max="1025" width="0.85546875" style="85" customWidth="1"/>
    <col min="1026" max="1026" width="107.85546875" style="85" bestFit="1" customWidth="1"/>
    <col min="1027" max="1027" width="12.7109375" style="85" customWidth="1"/>
    <col min="1028" max="1028" width="13.140625" style="85" customWidth="1"/>
    <col min="1029" max="1029" width="6.42578125" style="85" customWidth="1"/>
    <col min="1030" max="1279" width="9.140625" style="85"/>
    <col min="1280" max="1280" width="7.7109375" style="85" customWidth="1"/>
    <col min="1281" max="1281" width="0.85546875" style="85" customWidth="1"/>
    <col min="1282" max="1282" width="107.85546875" style="85" bestFit="1" customWidth="1"/>
    <col min="1283" max="1283" width="12.7109375" style="85" customWidth="1"/>
    <col min="1284" max="1284" width="13.140625" style="85" customWidth="1"/>
    <col min="1285" max="1285" width="6.42578125" style="85" customWidth="1"/>
    <col min="1286" max="1535" width="9.140625" style="85"/>
    <col min="1536" max="1536" width="7.7109375" style="85" customWidth="1"/>
    <col min="1537" max="1537" width="0.85546875" style="85" customWidth="1"/>
    <col min="1538" max="1538" width="107.85546875" style="85" bestFit="1" customWidth="1"/>
    <col min="1539" max="1539" width="12.7109375" style="85" customWidth="1"/>
    <col min="1540" max="1540" width="13.140625" style="85" customWidth="1"/>
    <col min="1541" max="1541" width="6.42578125" style="85" customWidth="1"/>
    <col min="1542" max="1791" width="9.140625" style="85"/>
    <col min="1792" max="1792" width="7.7109375" style="85" customWidth="1"/>
    <col min="1793" max="1793" width="0.85546875" style="85" customWidth="1"/>
    <col min="1794" max="1794" width="107.85546875" style="85" bestFit="1" customWidth="1"/>
    <col min="1795" max="1795" width="12.7109375" style="85" customWidth="1"/>
    <col min="1796" max="1796" width="13.140625" style="85" customWidth="1"/>
    <col min="1797" max="1797" width="6.42578125" style="85" customWidth="1"/>
    <col min="1798" max="2047" width="9.140625" style="85"/>
    <col min="2048" max="2048" width="7.7109375" style="85" customWidth="1"/>
    <col min="2049" max="2049" width="0.85546875" style="85" customWidth="1"/>
    <col min="2050" max="2050" width="107.85546875" style="85" bestFit="1" customWidth="1"/>
    <col min="2051" max="2051" width="12.7109375" style="85" customWidth="1"/>
    <col min="2052" max="2052" width="13.140625" style="85" customWidth="1"/>
    <col min="2053" max="2053" width="6.42578125" style="85" customWidth="1"/>
    <col min="2054" max="2303" width="9.140625" style="85"/>
    <col min="2304" max="2304" width="7.7109375" style="85" customWidth="1"/>
    <col min="2305" max="2305" width="0.85546875" style="85" customWidth="1"/>
    <col min="2306" max="2306" width="107.85546875" style="85" bestFit="1" customWidth="1"/>
    <col min="2307" max="2307" width="12.7109375" style="85" customWidth="1"/>
    <col min="2308" max="2308" width="13.140625" style="85" customWidth="1"/>
    <col min="2309" max="2309" width="6.42578125" style="85" customWidth="1"/>
    <col min="2310" max="2559" width="9.140625" style="85"/>
    <col min="2560" max="2560" width="7.7109375" style="85" customWidth="1"/>
    <col min="2561" max="2561" width="0.85546875" style="85" customWidth="1"/>
    <col min="2562" max="2562" width="107.85546875" style="85" bestFit="1" customWidth="1"/>
    <col min="2563" max="2563" width="12.7109375" style="85" customWidth="1"/>
    <col min="2564" max="2564" width="13.140625" style="85" customWidth="1"/>
    <col min="2565" max="2565" width="6.42578125" style="85" customWidth="1"/>
    <col min="2566" max="2815" width="9.140625" style="85"/>
    <col min="2816" max="2816" width="7.7109375" style="85" customWidth="1"/>
    <col min="2817" max="2817" width="0.85546875" style="85" customWidth="1"/>
    <col min="2818" max="2818" width="107.85546875" style="85" bestFit="1" customWidth="1"/>
    <col min="2819" max="2819" width="12.7109375" style="85" customWidth="1"/>
    <col min="2820" max="2820" width="13.140625" style="85" customWidth="1"/>
    <col min="2821" max="2821" width="6.42578125" style="85" customWidth="1"/>
    <col min="2822" max="3071" width="9.140625" style="85"/>
    <col min="3072" max="3072" width="7.7109375" style="85" customWidth="1"/>
    <col min="3073" max="3073" width="0.85546875" style="85" customWidth="1"/>
    <col min="3074" max="3074" width="107.85546875" style="85" bestFit="1" customWidth="1"/>
    <col min="3075" max="3075" width="12.7109375" style="85" customWidth="1"/>
    <col min="3076" max="3076" width="13.140625" style="85" customWidth="1"/>
    <col min="3077" max="3077" width="6.42578125" style="85" customWidth="1"/>
    <col min="3078" max="3327" width="9.140625" style="85"/>
    <col min="3328" max="3328" width="7.7109375" style="85" customWidth="1"/>
    <col min="3329" max="3329" width="0.85546875" style="85" customWidth="1"/>
    <col min="3330" max="3330" width="107.85546875" style="85" bestFit="1" customWidth="1"/>
    <col min="3331" max="3331" width="12.7109375" style="85" customWidth="1"/>
    <col min="3332" max="3332" width="13.140625" style="85" customWidth="1"/>
    <col min="3333" max="3333" width="6.42578125" style="85" customWidth="1"/>
    <col min="3334" max="3583" width="9.140625" style="85"/>
    <col min="3584" max="3584" width="7.7109375" style="85" customWidth="1"/>
    <col min="3585" max="3585" width="0.85546875" style="85" customWidth="1"/>
    <col min="3586" max="3586" width="107.85546875" style="85" bestFit="1" customWidth="1"/>
    <col min="3587" max="3587" width="12.7109375" style="85" customWidth="1"/>
    <col min="3588" max="3588" width="13.140625" style="85" customWidth="1"/>
    <col min="3589" max="3589" width="6.42578125" style="85" customWidth="1"/>
    <col min="3590" max="3839" width="9.140625" style="85"/>
    <col min="3840" max="3840" width="7.7109375" style="85" customWidth="1"/>
    <col min="3841" max="3841" width="0.85546875" style="85" customWidth="1"/>
    <col min="3842" max="3842" width="107.85546875" style="85" bestFit="1" customWidth="1"/>
    <col min="3843" max="3843" width="12.7109375" style="85" customWidth="1"/>
    <col min="3844" max="3844" width="13.140625" style="85" customWidth="1"/>
    <col min="3845" max="3845" width="6.42578125" style="85" customWidth="1"/>
    <col min="3846" max="4095" width="9.140625" style="85"/>
    <col min="4096" max="4096" width="7.7109375" style="85" customWidth="1"/>
    <col min="4097" max="4097" width="0.85546875" style="85" customWidth="1"/>
    <col min="4098" max="4098" width="107.85546875" style="85" bestFit="1" customWidth="1"/>
    <col min="4099" max="4099" width="12.7109375" style="85" customWidth="1"/>
    <col min="4100" max="4100" width="13.140625" style="85" customWidth="1"/>
    <col min="4101" max="4101" width="6.42578125" style="85" customWidth="1"/>
    <col min="4102" max="4351" width="9.140625" style="85"/>
    <col min="4352" max="4352" width="7.7109375" style="85" customWidth="1"/>
    <col min="4353" max="4353" width="0.85546875" style="85" customWidth="1"/>
    <col min="4354" max="4354" width="107.85546875" style="85" bestFit="1" customWidth="1"/>
    <col min="4355" max="4355" width="12.7109375" style="85" customWidth="1"/>
    <col min="4356" max="4356" width="13.140625" style="85" customWidth="1"/>
    <col min="4357" max="4357" width="6.42578125" style="85" customWidth="1"/>
    <col min="4358" max="4607" width="9.140625" style="85"/>
    <col min="4608" max="4608" width="7.7109375" style="85" customWidth="1"/>
    <col min="4609" max="4609" width="0.85546875" style="85" customWidth="1"/>
    <col min="4610" max="4610" width="107.85546875" style="85" bestFit="1" customWidth="1"/>
    <col min="4611" max="4611" width="12.7109375" style="85" customWidth="1"/>
    <col min="4612" max="4612" width="13.140625" style="85" customWidth="1"/>
    <col min="4613" max="4613" width="6.42578125" style="85" customWidth="1"/>
    <col min="4614" max="4863" width="9.140625" style="85"/>
    <col min="4864" max="4864" width="7.7109375" style="85" customWidth="1"/>
    <col min="4865" max="4865" width="0.85546875" style="85" customWidth="1"/>
    <col min="4866" max="4866" width="107.85546875" style="85" bestFit="1" customWidth="1"/>
    <col min="4867" max="4867" width="12.7109375" style="85" customWidth="1"/>
    <col min="4868" max="4868" width="13.140625" style="85" customWidth="1"/>
    <col min="4869" max="4869" width="6.42578125" style="85" customWidth="1"/>
    <col min="4870" max="5119" width="9.140625" style="85"/>
    <col min="5120" max="5120" width="7.7109375" style="85" customWidth="1"/>
    <col min="5121" max="5121" width="0.85546875" style="85" customWidth="1"/>
    <col min="5122" max="5122" width="107.85546875" style="85" bestFit="1" customWidth="1"/>
    <col min="5123" max="5123" width="12.7109375" style="85" customWidth="1"/>
    <col min="5124" max="5124" width="13.140625" style="85" customWidth="1"/>
    <col min="5125" max="5125" width="6.42578125" style="85" customWidth="1"/>
    <col min="5126" max="5375" width="9.140625" style="85"/>
    <col min="5376" max="5376" width="7.7109375" style="85" customWidth="1"/>
    <col min="5377" max="5377" width="0.85546875" style="85" customWidth="1"/>
    <col min="5378" max="5378" width="107.85546875" style="85" bestFit="1" customWidth="1"/>
    <col min="5379" max="5379" width="12.7109375" style="85" customWidth="1"/>
    <col min="5380" max="5380" width="13.140625" style="85" customWidth="1"/>
    <col min="5381" max="5381" width="6.42578125" style="85" customWidth="1"/>
    <col min="5382" max="5631" width="9.140625" style="85"/>
    <col min="5632" max="5632" width="7.7109375" style="85" customWidth="1"/>
    <col min="5633" max="5633" width="0.85546875" style="85" customWidth="1"/>
    <col min="5634" max="5634" width="107.85546875" style="85" bestFit="1" customWidth="1"/>
    <col min="5635" max="5635" width="12.7109375" style="85" customWidth="1"/>
    <col min="5636" max="5636" width="13.140625" style="85" customWidth="1"/>
    <col min="5637" max="5637" width="6.42578125" style="85" customWidth="1"/>
    <col min="5638" max="5887" width="9.140625" style="85"/>
    <col min="5888" max="5888" width="7.7109375" style="85" customWidth="1"/>
    <col min="5889" max="5889" width="0.85546875" style="85" customWidth="1"/>
    <col min="5890" max="5890" width="107.85546875" style="85" bestFit="1" customWidth="1"/>
    <col min="5891" max="5891" width="12.7109375" style="85" customWidth="1"/>
    <col min="5892" max="5892" width="13.140625" style="85" customWidth="1"/>
    <col min="5893" max="5893" width="6.42578125" style="85" customWidth="1"/>
    <col min="5894" max="6143" width="9.140625" style="85"/>
    <col min="6144" max="6144" width="7.7109375" style="85" customWidth="1"/>
    <col min="6145" max="6145" width="0.85546875" style="85" customWidth="1"/>
    <col min="6146" max="6146" width="107.85546875" style="85" bestFit="1" customWidth="1"/>
    <col min="6147" max="6147" width="12.7109375" style="85" customWidth="1"/>
    <col min="6148" max="6148" width="13.140625" style="85" customWidth="1"/>
    <col min="6149" max="6149" width="6.42578125" style="85" customWidth="1"/>
    <col min="6150" max="6399" width="9.140625" style="85"/>
    <col min="6400" max="6400" width="7.7109375" style="85" customWidth="1"/>
    <col min="6401" max="6401" width="0.85546875" style="85" customWidth="1"/>
    <col min="6402" max="6402" width="107.85546875" style="85" bestFit="1" customWidth="1"/>
    <col min="6403" max="6403" width="12.7109375" style="85" customWidth="1"/>
    <col min="6404" max="6404" width="13.140625" style="85" customWidth="1"/>
    <col min="6405" max="6405" width="6.42578125" style="85" customWidth="1"/>
    <col min="6406" max="6655" width="9.140625" style="85"/>
    <col min="6656" max="6656" width="7.7109375" style="85" customWidth="1"/>
    <col min="6657" max="6657" width="0.85546875" style="85" customWidth="1"/>
    <col min="6658" max="6658" width="107.85546875" style="85" bestFit="1" customWidth="1"/>
    <col min="6659" max="6659" width="12.7109375" style="85" customWidth="1"/>
    <col min="6660" max="6660" width="13.140625" style="85" customWidth="1"/>
    <col min="6661" max="6661" width="6.42578125" style="85" customWidth="1"/>
    <col min="6662" max="6911" width="9.140625" style="85"/>
    <col min="6912" max="6912" width="7.7109375" style="85" customWidth="1"/>
    <col min="6913" max="6913" width="0.85546875" style="85" customWidth="1"/>
    <col min="6914" max="6914" width="107.85546875" style="85" bestFit="1" customWidth="1"/>
    <col min="6915" max="6915" width="12.7109375" style="85" customWidth="1"/>
    <col min="6916" max="6916" width="13.140625" style="85" customWidth="1"/>
    <col min="6917" max="6917" width="6.42578125" style="85" customWidth="1"/>
    <col min="6918" max="7167" width="9.140625" style="85"/>
    <col min="7168" max="7168" width="7.7109375" style="85" customWidth="1"/>
    <col min="7169" max="7169" width="0.85546875" style="85" customWidth="1"/>
    <col min="7170" max="7170" width="107.85546875" style="85" bestFit="1" customWidth="1"/>
    <col min="7171" max="7171" width="12.7109375" style="85" customWidth="1"/>
    <col min="7172" max="7172" width="13.140625" style="85" customWidth="1"/>
    <col min="7173" max="7173" width="6.42578125" style="85" customWidth="1"/>
    <col min="7174" max="7423" width="9.140625" style="85"/>
    <col min="7424" max="7424" width="7.7109375" style="85" customWidth="1"/>
    <col min="7425" max="7425" width="0.85546875" style="85" customWidth="1"/>
    <col min="7426" max="7426" width="107.85546875" style="85" bestFit="1" customWidth="1"/>
    <col min="7427" max="7427" width="12.7109375" style="85" customWidth="1"/>
    <col min="7428" max="7428" width="13.140625" style="85" customWidth="1"/>
    <col min="7429" max="7429" width="6.42578125" style="85" customWidth="1"/>
    <col min="7430" max="7679" width="9.140625" style="85"/>
    <col min="7680" max="7680" width="7.7109375" style="85" customWidth="1"/>
    <col min="7681" max="7681" width="0.85546875" style="85" customWidth="1"/>
    <col min="7682" max="7682" width="107.85546875" style="85" bestFit="1" customWidth="1"/>
    <col min="7683" max="7683" width="12.7109375" style="85" customWidth="1"/>
    <col min="7684" max="7684" width="13.140625" style="85" customWidth="1"/>
    <col min="7685" max="7685" width="6.42578125" style="85" customWidth="1"/>
    <col min="7686" max="7935" width="9.140625" style="85"/>
    <col min="7936" max="7936" width="7.7109375" style="85" customWidth="1"/>
    <col min="7937" max="7937" width="0.85546875" style="85" customWidth="1"/>
    <col min="7938" max="7938" width="107.85546875" style="85" bestFit="1" customWidth="1"/>
    <col min="7939" max="7939" width="12.7109375" style="85" customWidth="1"/>
    <col min="7940" max="7940" width="13.140625" style="85" customWidth="1"/>
    <col min="7941" max="7941" width="6.42578125" style="85" customWidth="1"/>
    <col min="7942" max="8191" width="9.140625" style="85"/>
    <col min="8192" max="8192" width="7.7109375" style="85" customWidth="1"/>
    <col min="8193" max="8193" width="0.85546875" style="85" customWidth="1"/>
    <col min="8194" max="8194" width="107.85546875" style="85" bestFit="1" customWidth="1"/>
    <col min="8195" max="8195" width="12.7109375" style="85" customWidth="1"/>
    <col min="8196" max="8196" width="13.140625" style="85" customWidth="1"/>
    <col min="8197" max="8197" width="6.42578125" style="85" customWidth="1"/>
    <col min="8198" max="8447" width="9.140625" style="85"/>
    <col min="8448" max="8448" width="7.7109375" style="85" customWidth="1"/>
    <col min="8449" max="8449" width="0.85546875" style="85" customWidth="1"/>
    <col min="8450" max="8450" width="107.85546875" style="85" bestFit="1" customWidth="1"/>
    <col min="8451" max="8451" width="12.7109375" style="85" customWidth="1"/>
    <col min="8452" max="8452" width="13.140625" style="85" customWidth="1"/>
    <col min="8453" max="8453" width="6.42578125" style="85" customWidth="1"/>
    <col min="8454" max="8703" width="9.140625" style="85"/>
    <col min="8704" max="8704" width="7.7109375" style="85" customWidth="1"/>
    <col min="8705" max="8705" width="0.85546875" style="85" customWidth="1"/>
    <col min="8706" max="8706" width="107.85546875" style="85" bestFit="1" customWidth="1"/>
    <col min="8707" max="8707" width="12.7109375" style="85" customWidth="1"/>
    <col min="8708" max="8708" width="13.140625" style="85" customWidth="1"/>
    <col min="8709" max="8709" width="6.42578125" style="85" customWidth="1"/>
    <col min="8710" max="8959" width="9.140625" style="85"/>
    <col min="8960" max="8960" width="7.7109375" style="85" customWidth="1"/>
    <col min="8961" max="8961" width="0.85546875" style="85" customWidth="1"/>
    <col min="8962" max="8962" width="107.85546875" style="85" bestFit="1" customWidth="1"/>
    <col min="8963" max="8963" width="12.7109375" style="85" customWidth="1"/>
    <col min="8964" max="8964" width="13.140625" style="85" customWidth="1"/>
    <col min="8965" max="8965" width="6.42578125" style="85" customWidth="1"/>
    <col min="8966" max="9215" width="9.140625" style="85"/>
    <col min="9216" max="9216" width="7.7109375" style="85" customWidth="1"/>
    <col min="9217" max="9217" width="0.85546875" style="85" customWidth="1"/>
    <col min="9218" max="9218" width="107.85546875" style="85" bestFit="1" customWidth="1"/>
    <col min="9219" max="9219" width="12.7109375" style="85" customWidth="1"/>
    <col min="9220" max="9220" width="13.140625" style="85" customWidth="1"/>
    <col min="9221" max="9221" width="6.42578125" style="85" customWidth="1"/>
    <col min="9222" max="9471" width="9.140625" style="85"/>
    <col min="9472" max="9472" width="7.7109375" style="85" customWidth="1"/>
    <col min="9473" max="9473" width="0.85546875" style="85" customWidth="1"/>
    <col min="9474" max="9474" width="107.85546875" style="85" bestFit="1" customWidth="1"/>
    <col min="9475" max="9475" width="12.7109375" style="85" customWidth="1"/>
    <col min="9476" max="9476" width="13.140625" style="85" customWidth="1"/>
    <col min="9477" max="9477" width="6.42578125" style="85" customWidth="1"/>
    <col min="9478" max="9727" width="9.140625" style="85"/>
    <col min="9728" max="9728" width="7.7109375" style="85" customWidth="1"/>
    <col min="9729" max="9729" width="0.85546875" style="85" customWidth="1"/>
    <col min="9730" max="9730" width="107.85546875" style="85" bestFit="1" customWidth="1"/>
    <col min="9731" max="9731" width="12.7109375" style="85" customWidth="1"/>
    <col min="9732" max="9732" width="13.140625" style="85" customWidth="1"/>
    <col min="9733" max="9733" width="6.42578125" style="85" customWidth="1"/>
    <col min="9734" max="9983" width="9.140625" style="85"/>
    <col min="9984" max="9984" width="7.7109375" style="85" customWidth="1"/>
    <col min="9985" max="9985" width="0.85546875" style="85" customWidth="1"/>
    <col min="9986" max="9986" width="107.85546875" style="85" bestFit="1" customWidth="1"/>
    <col min="9987" max="9987" width="12.7109375" style="85" customWidth="1"/>
    <col min="9988" max="9988" width="13.140625" style="85" customWidth="1"/>
    <col min="9989" max="9989" width="6.42578125" style="85" customWidth="1"/>
    <col min="9990" max="10239" width="9.140625" style="85"/>
    <col min="10240" max="10240" width="7.7109375" style="85" customWidth="1"/>
    <col min="10241" max="10241" width="0.85546875" style="85" customWidth="1"/>
    <col min="10242" max="10242" width="107.85546875" style="85" bestFit="1" customWidth="1"/>
    <col min="10243" max="10243" width="12.7109375" style="85" customWidth="1"/>
    <col min="10244" max="10244" width="13.140625" style="85" customWidth="1"/>
    <col min="10245" max="10245" width="6.42578125" style="85" customWidth="1"/>
    <col min="10246" max="10495" width="9.140625" style="85"/>
    <col min="10496" max="10496" width="7.7109375" style="85" customWidth="1"/>
    <col min="10497" max="10497" width="0.85546875" style="85" customWidth="1"/>
    <col min="10498" max="10498" width="107.85546875" style="85" bestFit="1" customWidth="1"/>
    <col min="10499" max="10499" width="12.7109375" style="85" customWidth="1"/>
    <col min="10500" max="10500" width="13.140625" style="85" customWidth="1"/>
    <col min="10501" max="10501" width="6.42578125" style="85" customWidth="1"/>
    <col min="10502" max="10751" width="9.140625" style="85"/>
    <col min="10752" max="10752" width="7.7109375" style="85" customWidth="1"/>
    <col min="10753" max="10753" width="0.85546875" style="85" customWidth="1"/>
    <col min="10754" max="10754" width="107.85546875" style="85" bestFit="1" customWidth="1"/>
    <col min="10755" max="10755" width="12.7109375" style="85" customWidth="1"/>
    <col min="10756" max="10756" width="13.140625" style="85" customWidth="1"/>
    <col min="10757" max="10757" width="6.42578125" style="85" customWidth="1"/>
    <col min="10758" max="11007" width="9.140625" style="85"/>
    <col min="11008" max="11008" width="7.7109375" style="85" customWidth="1"/>
    <col min="11009" max="11009" width="0.85546875" style="85" customWidth="1"/>
    <col min="11010" max="11010" width="107.85546875" style="85" bestFit="1" customWidth="1"/>
    <col min="11011" max="11011" width="12.7109375" style="85" customWidth="1"/>
    <col min="11012" max="11012" width="13.140625" style="85" customWidth="1"/>
    <col min="11013" max="11013" width="6.42578125" style="85" customWidth="1"/>
    <col min="11014" max="11263" width="9.140625" style="85"/>
    <col min="11264" max="11264" width="7.7109375" style="85" customWidth="1"/>
    <col min="11265" max="11265" width="0.85546875" style="85" customWidth="1"/>
    <col min="11266" max="11266" width="107.85546875" style="85" bestFit="1" customWidth="1"/>
    <col min="11267" max="11267" width="12.7109375" style="85" customWidth="1"/>
    <col min="11268" max="11268" width="13.140625" style="85" customWidth="1"/>
    <col min="11269" max="11269" width="6.42578125" style="85" customWidth="1"/>
    <col min="11270" max="11519" width="9.140625" style="85"/>
    <col min="11520" max="11520" width="7.7109375" style="85" customWidth="1"/>
    <col min="11521" max="11521" width="0.85546875" style="85" customWidth="1"/>
    <col min="11522" max="11522" width="107.85546875" style="85" bestFit="1" customWidth="1"/>
    <col min="11523" max="11523" width="12.7109375" style="85" customWidth="1"/>
    <col min="11524" max="11524" width="13.140625" style="85" customWidth="1"/>
    <col min="11525" max="11525" width="6.42578125" style="85" customWidth="1"/>
    <col min="11526" max="11775" width="9.140625" style="85"/>
    <col min="11776" max="11776" width="7.7109375" style="85" customWidth="1"/>
    <col min="11777" max="11777" width="0.85546875" style="85" customWidth="1"/>
    <col min="11778" max="11778" width="107.85546875" style="85" bestFit="1" customWidth="1"/>
    <col min="11779" max="11779" width="12.7109375" style="85" customWidth="1"/>
    <col min="11780" max="11780" width="13.140625" style="85" customWidth="1"/>
    <col min="11781" max="11781" width="6.42578125" style="85" customWidth="1"/>
    <col min="11782" max="12031" width="9.140625" style="85"/>
    <col min="12032" max="12032" width="7.7109375" style="85" customWidth="1"/>
    <col min="12033" max="12033" width="0.85546875" style="85" customWidth="1"/>
    <col min="12034" max="12034" width="107.85546875" style="85" bestFit="1" customWidth="1"/>
    <col min="12035" max="12035" width="12.7109375" style="85" customWidth="1"/>
    <col min="12036" max="12036" width="13.140625" style="85" customWidth="1"/>
    <col min="12037" max="12037" width="6.42578125" style="85" customWidth="1"/>
    <col min="12038" max="12287" width="9.140625" style="85"/>
    <col min="12288" max="12288" width="7.7109375" style="85" customWidth="1"/>
    <col min="12289" max="12289" width="0.85546875" style="85" customWidth="1"/>
    <col min="12290" max="12290" width="107.85546875" style="85" bestFit="1" customWidth="1"/>
    <col min="12291" max="12291" width="12.7109375" style="85" customWidth="1"/>
    <col min="12292" max="12292" width="13.140625" style="85" customWidth="1"/>
    <col min="12293" max="12293" width="6.42578125" style="85" customWidth="1"/>
    <col min="12294" max="12543" width="9.140625" style="85"/>
    <col min="12544" max="12544" width="7.7109375" style="85" customWidth="1"/>
    <col min="12545" max="12545" width="0.85546875" style="85" customWidth="1"/>
    <col min="12546" max="12546" width="107.85546875" style="85" bestFit="1" customWidth="1"/>
    <col min="12547" max="12547" width="12.7109375" style="85" customWidth="1"/>
    <col min="12548" max="12548" width="13.140625" style="85" customWidth="1"/>
    <col min="12549" max="12549" width="6.42578125" style="85" customWidth="1"/>
    <col min="12550" max="12799" width="9.140625" style="85"/>
    <col min="12800" max="12800" width="7.7109375" style="85" customWidth="1"/>
    <col min="12801" max="12801" width="0.85546875" style="85" customWidth="1"/>
    <col min="12802" max="12802" width="107.85546875" style="85" bestFit="1" customWidth="1"/>
    <col min="12803" max="12803" width="12.7109375" style="85" customWidth="1"/>
    <col min="12804" max="12804" width="13.140625" style="85" customWidth="1"/>
    <col min="12805" max="12805" width="6.42578125" style="85" customWidth="1"/>
    <col min="12806" max="13055" width="9.140625" style="85"/>
    <col min="13056" max="13056" width="7.7109375" style="85" customWidth="1"/>
    <col min="13057" max="13057" width="0.85546875" style="85" customWidth="1"/>
    <col min="13058" max="13058" width="107.85546875" style="85" bestFit="1" customWidth="1"/>
    <col min="13059" max="13059" width="12.7109375" style="85" customWidth="1"/>
    <col min="13060" max="13060" width="13.140625" style="85" customWidth="1"/>
    <col min="13061" max="13061" width="6.42578125" style="85" customWidth="1"/>
    <col min="13062" max="13311" width="9.140625" style="85"/>
    <col min="13312" max="13312" width="7.7109375" style="85" customWidth="1"/>
    <col min="13313" max="13313" width="0.85546875" style="85" customWidth="1"/>
    <col min="13314" max="13314" width="107.85546875" style="85" bestFit="1" customWidth="1"/>
    <col min="13315" max="13315" width="12.7109375" style="85" customWidth="1"/>
    <col min="13316" max="13316" width="13.140625" style="85" customWidth="1"/>
    <col min="13317" max="13317" width="6.42578125" style="85" customWidth="1"/>
    <col min="13318" max="13567" width="9.140625" style="85"/>
    <col min="13568" max="13568" width="7.7109375" style="85" customWidth="1"/>
    <col min="13569" max="13569" width="0.85546875" style="85" customWidth="1"/>
    <col min="13570" max="13570" width="107.85546875" style="85" bestFit="1" customWidth="1"/>
    <col min="13571" max="13571" width="12.7109375" style="85" customWidth="1"/>
    <col min="13572" max="13572" width="13.140625" style="85" customWidth="1"/>
    <col min="13573" max="13573" width="6.42578125" style="85" customWidth="1"/>
    <col min="13574" max="13823" width="9.140625" style="85"/>
    <col min="13824" max="13824" width="7.7109375" style="85" customWidth="1"/>
    <col min="13825" max="13825" width="0.85546875" style="85" customWidth="1"/>
    <col min="13826" max="13826" width="107.85546875" style="85" bestFit="1" customWidth="1"/>
    <col min="13827" max="13827" width="12.7109375" style="85" customWidth="1"/>
    <col min="13828" max="13828" width="13.140625" style="85" customWidth="1"/>
    <col min="13829" max="13829" width="6.42578125" style="85" customWidth="1"/>
    <col min="13830" max="14079" width="9.140625" style="85"/>
    <col min="14080" max="14080" width="7.7109375" style="85" customWidth="1"/>
    <col min="14081" max="14081" width="0.85546875" style="85" customWidth="1"/>
    <col min="14082" max="14082" width="107.85546875" style="85" bestFit="1" customWidth="1"/>
    <col min="14083" max="14083" width="12.7109375" style="85" customWidth="1"/>
    <col min="14084" max="14084" width="13.140625" style="85" customWidth="1"/>
    <col min="14085" max="14085" width="6.42578125" style="85" customWidth="1"/>
    <col min="14086" max="14335" width="9.140625" style="85"/>
    <col min="14336" max="14336" width="7.7109375" style="85" customWidth="1"/>
    <col min="14337" max="14337" width="0.85546875" style="85" customWidth="1"/>
    <col min="14338" max="14338" width="107.85546875" style="85" bestFit="1" customWidth="1"/>
    <col min="14339" max="14339" width="12.7109375" style="85" customWidth="1"/>
    <col min="14340" max="14340" width="13.140625" style="85" customWidth="1"/>
    <col min="14341" max="14341" width="6.42578125" style="85" customWidth="1"/>
    <col min="14342" max="14591" width="9.140625" style="85"/>
    <col min="14592" max="14592" width="7.7109375" style="85" customWidth="1"/>
    <col min="14593" max="14593" width="0.85546875" style="85" customWidth="1"/>
    <col min="14594" max="14594" width="107.85546875" style="85" bestFit="1" customWidth="1"/>
    <col min="14595" max="14595" width="12.7109375" style="85" customWidth="1"/>
    <col min="14596" max="14596" width="13.140625" style="85" customWidth="1"/>
    <col min="14597" max="14597" width="6.42578125" style="85" customWidth="1"/>
    <col min="14598" max="14847" width="9.140625" style="85"/>
    <col min="14848" max="14848" width="7.7109375" style="85" customWidth="1"/>
    <col min="14849" max="14849" width="0.85546875" style="85" customWidth="1"/>
    <col min="14850" max="14850" width="107.85546875" style="85" bestFit="1" customWidth="1"/>
    <col min="14851" max="14851" width="12.7109375" style="85" customWidth="1"/>
    <col min="14852" max="14852" width="13.140625" style="85" customWidth="1"/>
    <col min="14853" max="14853" width="6.42578125" style="85" customWidth="1"/>
    <col min="14854" max="15103" width="9.140625" style="85"/>
    <col min="15104" max="15104" width="7.7109375" style="85" customWidth="1"/>
    <col min="15105" max="15105" width="0.85546875" style="85" customWidth="1"/>
    <col min="15106" max="15106" width="107.85546875" style="85" bestFit="1" customWidth="1"/>
    <col min="15107" max="15107" width="12.7109375" style="85" customWidth="1"/>
    <col min="15108" max="15108" width="13.140625" style="85" customWidth="1"/>
    <col min="15109" max="15109" width="6.42578125" style="85" customWidth="1"/>
    <col min="15110" max="15359" width="9.140625" style="85"/>
    <col min="15360" max="15360" width="7.7109375" style="85" customWidth="1"/>
    <col min="15361" max="15361" width="0.85546875" style="85" customWidth="1"/>
    <col min="15362" max="15362" width="107.85546875" style="85" bestFit="1" customWidth="1"/>
    <col min="15363" max="15363" width="12.7109375" style="85" customWidth="1"/>
    <col min="15364" max="15364" width="13.140625" style="85" customWidth="1"/>
    <col min="15365" max="15365" width="6.42578125" style="85" customWidth="1"/>
    <col min="15366" max="15615" width="9.140625" style="85"/>
    <col min="15616" max="15616" width="7.7109375" style="85" customWidth="1"/>
    <col min="15617" max="15617" width="0.85546875" style="85" customWidth="1"/>
    <col min="15618" max="15618" width="107.85546875" style="85" bestFit="1" customWidth="1"/>
    <col min="15619" max="15619" width="12.7109375" style="85" customWidth="1"/>
    <col min="15620" max="15620" width="13.140625" style="85" customWidth="1"/>
    <col min="15621" max="15621" width="6.42578125" style="85" customWidth="1"/>
    <col min="15622" max="15871" width="9.140625" style="85"/>
    <col min="15872" max="15872" width="7.7109375" style="85" customWidth="1"/>
    <col min="15873" max="15873" width="0.85546875" style="85" customWidth="1"/>
    <col min="15874" max="15874" width="107.85546875" style="85" bestFit="1" customWidth="1"/>
    <col min="15875" max="15875" width="12.7109375" style="85" customWidth="1"/>
    <col min="15876" max="15876" width="13.140625" style="85" customWidth="1"/>
    <col min="15877" max="15877" width="6.42578125" style="85" customWidth="1"/>
    <col min="15878" max="16127" width="9.140625" style="85"/>
    <col min="16128" max="16128" width="7.7109375" style="85" customWidth="1"/>
    <col min="16129" max="16129" width="0.85546875" style="85" customWidth="1"/>
    <col min="16130" max="16130" width="107.85546875" style="85" bestFit="1" customWidth="1"/>
    <col min="16131" max="16131" width="12.7109375" style="85" customWidth="1"/>
    <col min="16132" max="16132" width="13.140625" style="85" customWidth="1"/>
    <col min="16133" max="16133" width="6.42578125" style="85" customWidth="1"/>
    <col min="16134" max="16384" width="9.140625" style="85"/>
  </cols>
  <sheetData>
    <row r="6" spans="1:11" s="83" customFormat="1" ht="19.5" x14ac:dyDescent="0.35">
      <c r="A6" s="309" t="s">
        <v>66</v>
      </c>
      <c r="B6" s="309"/>
      <c r="C6" s="309"/>
      <c r="D6" s="309"/>
      <c r="E6" s="84"/>
      <c r="F6" s="84"/>
      <c r="G6" s="84"/>
      <c r="H6" s="84"/>
    </row>
    <row r="7" spans="1:11" s="83" customFormat="1" ht="19.5" x14ac:dyDescent="0.35">
      <c r="A7" s="180"/>
      <c r="B7" s="180"/>
      <c r="C7" s="180"/>
      <c r="D7" s="180"/>
      <c r="E7" s="84"/>
      <c r="F7" s="84"/>
      <c r="G7" s="84"/>
      <c r="H7" s="84"/>
    </row>
    <row r="8" spans="1:11" s="83" customFormat="1" ht="17.25" x14ac:dyDescent="0.35">
      <c r="A8" s="306" t="s">
        <v>146</v>
      </c>
      <c r="B8" s="306"/>
      <c r="C8" s="306"/>
      <c r="D8" s="306"/>
      <c r="E8" s="181"/>
      <c r="F8" s="181"/>
      <c r="G8" s="181"/>
      <c r="H8" s="181"/>
      <c r="I8" s="181"/>
      <c r="J8" s="142"/>
      <c r="K8" s="142"/>
    </row>
    <row r="9" spans="1:11" s="83" customFormat="1" ht="17.25" x14ac:dyDescent="0.35">
      <c r="A9" s="306" t="s">
        <v>182</v>
      </c>
      <c r="B9" s="306"/>
      <c r="C9" s="306"/>
      <c r="D9" s="306"/>
      <c r="E9" s="181"/>
      <c r="F9" s="181"/>
      <c r="G9" s="181"/>
      <c r="H9" s="181"/>
      <c r="I9" s="181"/>
      <c r="J9" s="142"/>
      <c r="K9" s="142"/>
    </row>
    <row r="10" spans="1:11" s="83" customFormat="1" ht="16.5" x14ac:dyDescent="0.35">
      <c r="A10" s="312"/>
      <c r="B10" s="312"/>
      <c r="C10" s="312"/>
      <c r="D10" s="312"/>
      <c r="E10" s="312"/>
      <c r="F10" s="312"/>
      <c r="G10" s="312"/>
      <c r="H10" s="312"/>
      <c r="I10" s="312"/>
    </row>
    <row r="11" spans="1:11" s="83" customFormat="1" ht="17.25" x14ac:dyDescent="0.35">
      <c r="A11" s="310"/>
      <c r="B11" s="310"/>
      <c r="C11" s="310"/>
      <c r="D11" s="310"/>
      <c r="E11" s="182"/>
      <c r="F11" s="182"/>
      <c r="G11" s="182"/>
      <c r="H11" s="182"/>
      <c r="I11" s="182"/>
    </row>
    <row r="12" spans="1:11" ht="17.25" x14ac:dyDescent="0.35">
      <c r="A12" s="310" t="s">
        <v>133</v>
      </c>
      <c r="B12" s="310"/>
      <c r="C12" s="310"/>
      <c r="D12" s="310"/>
      <c r="E12" s="183"/>
      <c r="F12" s="183"/>
      <c r="G12" s="183"/>
      <c r="H12" s="183"/>
      <c r="I12" s="183"/>
    </row>
    <row r="13" spans="1:11" ht="17.25" x14ac:dyDescent="0.35">
      <c r="A13" s="311" t="s">
        <v>0</v>
      </c>
      <c r="B13" s="311"/>
      <c r="C13" s="311"/>
      <c r="D13" s="311"/>
      <c r="E13" s="183"/>
      <c r="F13" s="183"/>
      <c r="G13" s="183"/>
      <c r="H13" s="183"/>
      <c r="I13" s="183"/>
    </row>
    <row r="15" spans="1:11" s="83" customFormat="1" ht="13.5" customHeight="1" x14ac:dyDescent="0.35">
      <c r="A15" s="254"/>
      <c r="B15" s="255"/>
      <c r="C15" s="256" t="s">
        <v>167</v>
      </c>
      <c r="D15" s="256" t="s">
        <v>140</v>
      </c>
    </row>
    <row r="16" spans="1:11" x14ac:dyDescent="0.35">
      <c r="A16" s="88"/>
      <c r="B16" s="89"/>
      <c r="C16" s="90"/>
      <c r="D16" s="209"/>
    </row>
    <row r="17" spans="1:6" s="83" customFormat="1" ht="13.5" customHeight="1" x14ac:dyDescent="0.35">
      <c r="A17" s="86"/>
      <c r="B17" s="169" t="s">
        <v>116</v>
      </c>
      <c r="C17" s="170">
        <f>+'p&amp;l'!E56</f>
        <v>6327671</v>
      </c>
      <c r="D17" s="210">
        <f>+'p&amp;l'!F56</f>
        <v>6764604</v>
      </c>
    </row>
    <row r="18" spans="1:6" s="83" customFormat="1" ht="13.5" customHeight="1" x14ac:dyDescent="0.35">
      <c r="A18" s="86"/>
      <c r="B18" s="171" t="s">
        <v>45</v>
      </c>
      <c r="C18" s="172">
        <f>+'balance '!H27-'balance '!I27</f>
        <v>-16827</v>
      </c>
      <c r="D18" s="172">
        <v>-22815</v>
      </c>
    </row>
    <row r="19" spans="1:6" s="83" customFormat="1" ht="13.5" customHeight="1" x14ac:dyDescent="0.35">
      <c r="A19" s="86"/>
      <c r="B19" s="171" t="s">
        <v>152</v>
      </c>
      <c r="C19" s="172">
        <f>+ROUND(('balance '!H26-'balance '!I26)/0.75,0)</f>
        <v>62417</v>
      </c>
      <c r="D19" s="172">
        <v>-80761.333333333328</v>
      </c>
    </row>
    <row r="20" spans="1:6" ht="13.5" customHeight="1" x14ac:dyDescent="0.35">
      <c r="A20" s="88"/>
      <c r="B20" s="171" t="s">
        <v>153</v>
      </c>
      <c r="C20" s="172">
        <f>-ROUND(C19*0.25,0)</f>
        <v>-15604</v>
      </c>
      <c r="D20" s="172">
        <v>20190</v>
      </c>
      <c r="F20" s="92"/>
    </row>
    <row r="21" spans="1:6" s="83" customFormat="1" ht="13.5" customHeight="1" x14ac:dyDescent="0.35">
      <c r="A21" s="86"/>
      <c r="B21" s="169" t="s">
        <v>117</v>
      </c>
      <c r="C21" s="173">
        <f>+SUM(C18:C20)</f>
        <v>29986</v>
      </c>
      <c r="D21" s="174">
        <f>+SUM(D18:D20)</f>
        <v>-83386.333333333328</v>
      </c>
    </row>
    <row r="22" spans="1:6" ht="13.5" customHeight="1" x14ac:dyDescent="0.35">
      <c r="A22" s="86"/>
      <c r="B22" s="169"/>
      <c r="C22" s="175"/>
      <c r="D22" s="211"/>
    </row>
    <row r="23" spans="1:6" ht="13.5" customHeight="1" x14ac:dyDescent="0.35">
      <c r="A23" s="86"/>
      <c r="B23" s="169" t="s">
        <v>118</v>
      </c>
      <c r="C23" s="253">
        <v>0</v>
      </c>
      <c r="D23" s="252">
        <v>0</v>
      </c>
    </row>
    <row r="24" spans="1:6" ht="13.5" customHeight="1" x14ac:dyDescent="0.35">
      <c r="A24" s="87"/>
      <c r="B24" s="176"/>
      <c r="C24" s="177"/>
      <c r="D24" s="212"/>
    </row>
    <row r="25" spans="1:6" ht="13.5" customHeight="1" thickBot="1" x14ac:dyDescent="0.4">
      <c r="A25" s="93"/>
      <c r="B25" s="178" t="s">
        <v>74</v>
      </c>
      <c r="C25" s="179">
        <f>+C17+C21+C23</f>
        <v>6357657</v>
      </c>
      <c r="D25" s="213">
        <f>+D17+D21+D23</f>
        <v>6681217.666666667</v>
      </c>
    </row>
    <row r="26" spans="1:6" x14ac:dyDescent="0.35">
      <c r="A26" s="91"/>
      <c r="B26" s="94"/>
      <c r="C26" s="94"/>
      <c r="D26" s="94"/>
    </row>
    <row r="27" spans="1:6" ht="34.5" customHeight="1" x14ac:dyDescent="0.35">
      <c r="A27" s="308" t="s">
        <v>201</v>
      </c>
      <c r="B27" s="308"/>
      <c r="C27" s="308"/>
      <c r="D27" s="308"/>
      <c r="E27" s="95"/>
    </row>
    <row r="28" spans="1:6" x14ac:dyDescent="0.35">
      <c r="B28" s="96"/>
      <c r="C28" s="96"/>
      <c r="D28" s="96"/>
    </row>
    <row r="29" spans="1:6" x14ac:dyDescent="0.35">
      <c r="A29" s="96"/>
      <c r="B29" s="97"/>
      <c r="C29" s="97"/>
      <c r="D29" s="97"/>
    </row>
  </sheetData>
  <mergeCells count="8">
    <mergeCell ref="A27:D27"/>
    <mergeCell ref="A6:D6"/>
    <mergeCell ref="A9:D9"/>
    <mergeCell ref="A11:D11"/>
    <mergeCell ref="A12:D12"/>
    <mergeCell ref="A13:D13"/>
    <mergeCell ref="A10:I10"/>
    <mergeCell ref="A8:D8"/>
  </mergeCells>
  <printOptions horizontalCentered="1"/>
  <pageMargins left="0.74803149606299213" right="0.74803149606299213" top="1.3779527559055118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9"/>
  <sheetViews>
    <sheetView showGridLines="0" view="pageBreakPreview" zoomScale="90" zoomScaleNormal="100" zoomScaleSheetLayoutView="120" workbookViewId="0">
      <selection activeCell="A5" sqref="A5:K5"/>
    </sheetView>
  </sheetViews>
  <sheetFormatPr baseColWidth="10" defaultColWidth="9.140625" defaultRowHeight="15" x14ac:dyDescent="0.35"/>
  <cols>
    <col min="1" max="1" width="0.85546875" style="94" customWidth="1"/>
    <col min="2" max="2" width="75.5703125" style="94" customWidth="1"/>
    <col min="3" max="11" width="13.140625" style="94" customWidth="1"/>
    <col min="12" max="13" width="13.85546875" style="94" customWidth="1"/>
    <col min="14" max="14" width="14.7109375" style="94" customWidth="1"/>
    <col min="15" max="15" width="13.85546875" style="94" bestFit="1" customWidth="1"/>
    <col min="16" max="16" width="10" style="94" bestFit="1" customWidth="1"/>
    <col min="17" max="256" width="9.140625" style="94"/>
    <col min="257" max="257" width="3" style="94" customWidth="1"/>
    <col min="258" max="258" width="0.85546875" style="94" customWidth="1"/>
    <col min="259" max="259" width="49.7109375" style="94" customWidth="1"/>
    <col min="260" max="265" width="14.7109375" style="94" customWidth="1"/>
    <col min="266" max="266" width="6.42578125" style="94" customWidth="1"/>
    <col min="267" max="267" width="9.42578125" style="94" bestFit="1" customWidth="1"/>
    <col min="268" max="512" width="9.140625" style="94"/>
    <col min="513" max="513" width="3" style="94" customWidth="1"/>
    <col min="514" max="514" width="0.85546875" style="94" customWidth="1"/>
    <col min="515" max="515" width="49.7109375" style="94" customWidth="1"/>
    <col min="516" max="521" width="14.7109375" style="94" customWidth="1"/>
    <col min="522" max="522" width="6.42578125" style="94" customWidth="1"/>
    <col min="523" max="523" width="9.42578125" style="94" bestFit="1" customWidth="1"/>
    <col min="524" max="768" width="9.140625" style="94"/>
    <col min="769" max="769" width="3" style="94" customWidth="1"/>
    <col min="770" max="770" width="0.85546875" style="94" customWidth="1"/>
    <col min="771" max="771" width="49.7109375" style="94" customWidth="1"/>
    <col min="772" max="777" width="14.7109375" style="94" customWidth="1"/>
    <col min="778" max="778" width="6.42578125" style="94" customWidth="1"/>
    <col min="779" max="779" width="9.42578125" style="94" bestFit="1" customWidth="1"/>
    <col min="780" max="1024" width="9.140625" style="94"/>
    <col min="1025" max="1025" width="3" style="94" customWidth="1"/>
    <col min="1026" max="1026" width="0.85546875" style="94" customWidth="1"/>
    <col min="1027" max="1027" width="49.7109375" style="94" customWidth="1"/>
    <col min="1028" max="1033" width="14.7109375" style="94" customWidth="1"/>
    <col min="1034" max="1034" width="6.42578125" style="94" customWidth="1"/>
    <col min="1035" max="1035" width="9.42578125" style="94" bestFit="1" customWidth="1"/>
    <col min="1036" max="1280" width="9.140625" style="94"/>
    <col min="1281" max="1281" width="3" style="94" customWidth="1"/>
    <col min="1282" max="1282" width="0.85546875" style="94" customWidth="1"/>
    <col min="1283" max="1283" width="49.7109375" style="94" customWidth="1"/>
    <col min="1284" max="1289" width="14.7109375" style="94" customWidth="1"/>
    <col min="1290" max="1290" width="6.42578125" style="94" customWidth="1"/>
    <col min="1291" max="1291" width="9.42578125" style="94" bestFit="1" customWidth="1"/>
    <col min="1292" max="1536" width="9.140625" style="94"/>
    <col min="1537" max="1537" width="3" style="94" customWidth="1"/>
    <col min="1538" max="1538" width="0.85546875" style="94" customWidth="1"/>
    <col min="1539" max="1539" width="49.7109375" style="94" customWidth="1"/>
    <col min="1540" max="1545" width="14.7109375" style="94" customWidth="1"/>
    <col min="1546" max="1546" width="6.42578125" style="94" customWidth="1"/>
    <col min="1547" max="1547" width="9.42578125" style="94" bestFit="1" customWidth="1"/>
    <col min="1548" max="1792" width="9.140625" style="94"/>
    <col min="1793" max="1793" width="3" style="94" customWidth="1"/>
    <col min="1794" max="1794" width="0.85546875" style="94" customWidth="1"/>
    <col min="1795" max="1795" width="49.7109375" style="94" customWidth="1"/>
    <col min="1796" max="1801" width="14.7109375" style="94" customWidth="1"/>
    <col min="1802" max="1802" width="6.42578125" style="94" customWidth="1"/>
    <col min="1803" max="1803" width="9.42578125" style="94" bestFit="1" customWidth="1"/>
    <col min="1804" max="2048" width="9.140625" style="94"/>
    <col min="2049" max="2049" width="3" style="94" customWidth="1"/>
    <col min="2050" max="2050" width="0.85546875" style="94" customWidth="1"/>
    <col min="2051" max="2051" width="49.7109375" style="94" customWidth="1"/>
    <col min="2052" max="2057" width="14.7109375" style="94" customWidth="1"/>
    <col min="2058" max="2058" width="6.42578125" style="94" customWidth="1"/>
    <col min="2059" max="2059" width="9.42578125" style="94" bestFit="1" customWidth="1"/>
    <col min="2060" max="2304" width="9.140625" style="94"/>
    <col min="2305" max="2305" width="3" style="94" customWidth="1"/>
    <col min="2306" max="2306" width="0.85546875" style="94" customWidth="1"/>
    <col min="2307" max="2307" width="49.7109375" style="94" customWidth="1"/>
    <col min="2308" max="2313" width="14.7109375" style="94" customWidth="1"/>
    <col min="2314" max="2314" width="6.42578125" style="94" customWidth="1"/>
    <col min="2315" max="2315" width="9.42578125" style="94" bestFit="1" customWidth="1"/>
    <col min="2316" max="2560" width="9.140625" style="94"/>
    <col min="2561" max="2561" width="3" style="94" customWidth="1"/>
    <col min="2562" max="2562" width="0.85546875" style="94" customWidth="1"/>
    <col min="2563" max="2563" width="49.7109375" style="94" customWidth="1"/>
    <col min="2564" max="2569" width="14.7109375" style="94" customWidth="1"/>
    <col min="2570" max="2570" width="6.42578125" style="94" customWidth="1"/>
    <col min="2571" max="2571" width="9.42578125" style="94" bestFit="1" customWidth="1"/>
    <col min="2572" max="2816" width="9.140625" style="94"/>
    <col min="2817" max="2817" width="3" style="94" customWidth="1"/>
    <col min="2818" max="2818" width="0.85546875" style="94" customWidth="1"/>
    <col min="2819" max="2819" width="49.7109375" style="94" customWidth="1"/>
    <col min="2820" max="2825" width="14.7109375" style="94" customWidth="1"/>
    <col min="2826" max="2826" width="6.42578125" style="94" customWidth="1"/>
    <col min="2827" max="2827" width="9.42578125" style="94" bestFit="1" customWidth="1"/>
    <col min="2828" max="3072" width="9.140625" style="94"/>
    <col min="3073" max="3073" width="3" style="94" customWidth="1"/>
    <col min="3074" max="3074" width="0.85546875" style="94" customWidth="1"/>
    <col min="3075" max="3075" width="49.7109375" style="94" customWidth="1"/>
    <col min="3076" max="3081" width="14.7109375" style="94" customWidth="1"/>
    <col min="3082" max="3082" width="6.42578125" style="94" customWidth="1"/>
    <col min="3083" max="3083" width="9.42578125" style="94" bestFit="1" customWidth="1"/>
    <col min="3084" max="3328" width="9.140625" style="94"/>
    <col min="3329" max="3329" width="3" style="94" customWidth="1"/>
    <col min="3330" max="3330" width="0.85546875" style="94" customWidth="1"/>
    <col min="3331" max="3331" width="49.7109375" style="94" customWidth="1"/>
    <col min="3332" max="3337" width="14.7109375" style="94" customWidth="1"/>
    <col min="3338" max="3338" width="6.42578125" style="94" customWidth="1"/>
    <col min="3339" max="3339" width="9.42578125" style="94" bestFit="1" customWidth="1"/>
    <col min="3340" max="3584" width="9.140625" style="94"/>
    <col min="3585" max="3585" width="3" style="94" customWidth="1"/>
    <col min="3586" max="3586" width="0.85546875" style="94" customWidth="1"/>
    <col min="3587" max="3587" width="49.7109375" style="94" customWidth="1"/>
    <col min="3588" max="3593" width="14.7109375" style="94" customWidth="1"/>
    <col min="3594" max="3594" width="6.42578125" style="94" customWidth="1"/>
    <col min="3595" max="3595" width="9.42578125" style="94" bestFit="1" customWidth="1"/>
    <col min="3596" max="3840" width="9.140625" style="94"/>
    <col min="3841" max="3841" width="3" style="94" customWidth="1"/>
    <col min="3842" max="3842" width="0.85546875" style="94" customWidth="1"/>
    <col min="3843" max="3843" width="49.7109375" style="94" customWidth="1"/>
    <col min="3844" max="3849" width="14.7109375" style="94" customWidth="1"/>
    <col min="3850" max="3850" width="6.42578125" style="94" customWidth="1"/>
    <col min="3851" max="3851" width="9.42578125" style="94" bestFit="1" customWidth="1"/>
    <col min="3852" max="4096" width="9.140625" style="94"/>
    <col min="4097" max="4097" width="3" style="94" customWidth="1"/>
    <col min="4098" max="4098" width="0.85546875" style="94" customWidth="1"/>
    <col min="4099" max="4099" width="49.7109375" style="94" customWidth="1"/>
    <col min="4100" max="4105" width="14.7109375" style="94" customWidth="1"/>
    <col min="4106" max="4106" width="6.42578125" style="94" customWidth="1"/>
    <col min="4107" max="4107" width="9.42578125" style="94" bestFit="1" customWidth="1"/>
    <col min="4108" max="4352" width="9.140625" style="94"/>
    <col min="4353" max="4353" width="3" style="94" customWidth="1"/>
    <col min="4354" max="4354" width="0.85546875" style="94" customWidth="1"/>
    <col min="4355" max="4355" width="49.7109375" style="94" customWidth="1"/>
    <col min="4356" max="4361" width="14.7109375" style="94" customWidth="1"/>
    <col min="4362" max="4362" width="6.42578125" style="94" customWidth="1"/>
    <col min="4363" max="4363" width="9.42578125" style="94" bestFit="1" customWidth="1"/>
    <col min="4364" max="4608" width="9.140625" style="94"/>
    <col min="4609" max="4609" width="3" style="94" customWidth="1"/>
    <col min="4610" max="4610" width="0.85546875" style="94" customWidth="1"/>
    <col min="4611" max="4611" width="49.7109375" style="94" customWidth="1"/>
    <col min="4612" max="4617" width="14.7109375" style="94" customWidth="1"/>
    <col min="4618" max="4618" width="6.42578125" style="94" customWidth="1"/>
    <col min="4619" max="4619" width="9.42578125" style="94" bestFit="1" customWidth="1"/>
    <col min="4620" max="4864" width="9.140625" style="94"/>
    <col min="4865" max="4865" width="3" style="94" customWidth="1"/>
    <col min="4866" max="4866" width="0.85546875" style="94" customWidth="1"/>
    <col min="4867" max="4867" width="49.7109375" style="94" customWidth="1"/>
    <col min="4868" max="4873" width="14.7109375" style="94" customWidth="1"/>
    <col min="4874" max="4874" width="6.42578125" style="94" customWidth="1"/>
    <col min="4875" max="4875" width="9.42578125" style="94" bestFit="1" customWidth="1"/>
    <col min="4876" max="5120" width="9.140625" style="94"/>
    <col min="5121" max="5121" width="3" style="94" customWidth="1"/>
    <col min="5122" max="5122" width="0.85546875" style="94" customWidth="1"/>
    <col min="5123" max="5123" width="49.7109375" style="94" customWidth="1"/>
    <col min="5124" max="5129" width="14.7109375" style="94" customWidth="1"/>
    <col min="5130" max="5130" width="6.42578125" style="94" customWidth="1"/>
    <col min="5131" max="5131" width="9.42578125" style="94" bestFit="1" customWidth="1"/>
    <col min="5132" max="5376" width="9.140625" style="94"/>
    <col min="5377" max="5377" width="3" style="94" customWidth="1"/>
    <col min="5378" max="5378" width="0.85546875" style="94" customWidth="1"/>
    <col min="5379" max="5379" width="49.7109375" style="94" customWidth="1"/>
    <col min="5380" max="5385" width="14.7109375" style="94" customWidth="1"/>
    <col min="5386" max="5386" width="6.42578125" style="94" customWidth="1"/>
    <col min="5387" max="5387" width="9.42578125" style="94" bestFit="1" customWidth="1"/>
    <col min="5388" max="5632" width="9.140625" style="94"/>
    <col min="5633" max="5633" width="3" style="94" customWidth="1"/>
    <col min="5634" max="5634" width="0.85546875" style="94" customWidth="1"/>
    <col min="5635" max="5635" width="49.7109375" style="94" customWidth="1"/>
    <col min="5636" max="5641" width="14.7109375" style="94" customWidth="1"/>
    <col min="5642" max="5642" width="6.42578125" style="94" customWidth="1"/>
    <col min="5643" max="5643" width="9.42578125" style="94" bestFit="1" customWidth="1"/>
    <col min="5644" max="5888" width="9.140625" style="94"/>
    <col min="5889" max="5889" width="3" style="94" customWidth="1"/>
    <col min="5890" max="5890" width="0.85546875" style="94" customWidth="1"/>
    <col min="5891" max="5891" width="49.7109375" style="94" customWidth="1"/>
    <col min="5892" max="5897" width="14.7109375" style="94" customWidth="1"/>
    <col min="5898" max="5898" width="6.42578125" style="94" customWidth="1"/>
    <col min="5899" max="5899" width="9.42578125" style="94" bestFit="1" customWidth="1"/>
    <col min="5900" max="6144" width="9.140625" style="94"/>
    <col min="6145" max="6145" width="3" style="94" customWidth="1"/>
    <col min="6146" max="6146" width="0.85546875" style="94" customWidth="1"/>
    <col min="6147" max="6147" width="49.7109375" style="94" customWidth="1"/>
    <col min="6148" max="6153" width="14.7109375" style="94" customWidth="1"/>
    <col min="6154" max="6154" width="6.42578125" style="94" customWidth="1"/>
    <col min="6155" max="6155" width="9.42578125" style="94" bestFit="1" customWidth="1"/>
    <col min="6156" max="6400" width="9.140625" style="94"/>
    <col min="6401" max="6401" width="3" style="94" customWidth="1"/>
    <col min="6402" max="6402" width="0.85546875" style="94" customWidth="1"/>
    <col min="6403" max="6403" width="49.7109375" style="94" customWidth="1"/>
    <col min="6404" max="6409" width="14.7109375" style="94" customWidth="1"/>
    <col min="6410" max="6410" width="6.42578125" style="94" customWidth="1"/>
    <col min="6411" max="6411" width="9.42578125" style="94" bestFit="1" customWidth="1"/>
    <col min="6412" max="6656" width="9.140625" style="94"/>
    <col min="6657" max="6657" width="3" style="94" customWidth="1"/>
    <col min="6658" max="6658" width="0.85546875" style="94" customWidth="1"/>
    <col min="6659" max="6659" width="49.7109375" style="94" customWidth="1"/>
    <col min="6660" max="6665" width="14.7109375" style="94" customWidth="1"/>
    <col min="6666" max="6666" width="6.42578125" style="94" customWidth="1"/>
    <col min="6667" max="6667" width="9.42578125" style="94" bestFit="1" customWidth="1"/>
    <col min="6668" max="6912" width="9.140625" style="94"/>
    <col min="6913" max="6913" width="3" style="94" customWidth="1"/>
    <col min="6914" max="6914" width="0.85546875" style="94" customWidth="1"/>
    <col min="6915" max="6915" width="49.7109375" style="94" customWidth="1"/>
    <col min="6916" max="6921" width="14.7109375" style="94" customWidth="1"/>
    <col min="6922" max="6922" width="6.42578125" style="94" customWidth="1"/>
    <col min="6923" max="6923" width="9.42578125" style="94" bestFit="1" customWidth="1"/>
    <col min="6924" max="7168" width="9.140625" style="94"/>
    <col min="7169" max="7169" width="3" style="94" customWidth="1"/>
    <col min="7170" max="7170" width="0.85546875" style="94" customWidth="1"/>
    <col min="7171" max="7171" width="49.7109375" style="94" customWidth="1"/>
    <col min="7172" max="7177" width="14.7109375" style="94" customWidth="1"/>
    <col min="7178" max="7178" width="6.42578125" style="94" customWidth="1"/>
    <col min="7179" max="7179" width="9.42578125" style="94" bestFit="1" customWidth="1"/>
    <col min="7180" max="7424" width="9.140625" style="94"/>
    <col min="7425" max="7425" width="3" style="94" customWidth="1"/>
    <col min="7426" max="7426" width="0.85546875" style="94" customWidth="1"/>
    <col min="7427" max="7427" width="49.7109375" style="94" customWidth="1"/>
    <col min="7428" max="7433" width="14.7109375" style="94" customWidth="1"/>
    <col min="7434" max="7434" width="6.42578125" style="94" customWidth="1"/>
    <col min="7435" max="7435" width="9.42578125" style="94" bestFit="1" customWidth="1"/>
    <col min="7436" max="7680" width="9.140625" style="94"/>
    <col min="7681" max="7681" width="3" style="94" customWidth="1"/>
    <col min="7682" max="7682" width="0.85546875" style="94" customWidth="1"/>
    <col min="7683" max="7683" width="49.7109375" style="94" customWidth="1"/>
    <col min="7684" max="7689" width="14.7109375" style="94" customWidth="1"/>
    <col min="7690" max="7690" width="6.42578125" style="94" customWidth="1"/>
    <col min="7691" max="7691" width="9.42578125" style="94" bestFit="1" customWidth="1"/>
    <col min="7692" max="7936" width="9.140625" style="94"/>
    <col min="7937" max="7937" width="3" style="94" customWidth="1"/>
    <col min="7938" max="7938" width="0.85546875" style="94" customWidth="1"/>
    <col min="7939" max="7939" width="49.7109375" style="94" customWidth="1"/>
    <col min="7940" max="7945" width="14.7109375" style="94" customWidth="1"/>
    <col min="7946" max="7946" width="6.42578125" style="94" customWidth="1"/>
    <col min="7947" max="7947" width="9.42578125" style="94" bestFit="1" customWidth="1"/>
    <col min="7948" max="8192" width="9.140625" style="94"/>
    <col min="8193" max="8193" width="3" style="94" customWidth="1"/>
    <col min="8194" max="8194" width="0.85546875" style="94" customWidth="1"/>
    <col min="8195" max="8195" width="49.7109375" style="94" customWidth="1"/>
    <col min="8196" max="8201" width="14.7109375" style="94" customWidth="1"/>
    <col min="8202" max="8202" width="6.42578125" style="94" customWidth="1"/>
    <col min="8203" max="8203" width="9.42578125" style="94" bestFit="1" customWidth="1"/>
    <col min="8204" max="8448" width="9.140625" style="94"/>
    <col min="8449" max="8449" width="3" style="94" customWidth="1"/>
    <col min="8450" max="8450" width="0.85546875" style="94" customWidth="1"/>
    <col min="8451" max="8451" width="49.7109375" style="94" customWidth="1"/>
    <col min="8452" max="8457" width="14.7109375" style="94" customWidth="1"/>
    <col min="8458" max="8458" width="6.42578125" style="94" customWidth="1"/>
    <col min="8459" max="8459" width="9.42578125" style="94" bestFit="1" customWidth="1"/>
    <col min="8460" max="8704" width="9.140625" style="94"/>
    <col min="8705" max="8705" width="3" style="94" customWidth="1"/>
    <col min="8706" max="8706" width="0.85546875" style="94" customWidth="1"/>
    <col min="8707" max="8707" width="49.7109375" style="94" customWidth="1"/>
    <col min="8708" max="8713" width="14.7109375" style="94" customWidth="1"/>
    <col min="8714" max="8714" width="6.42578125" style="94" customWidth="1"/>
    <col min="8715" max="8715" width="9.42578125" style="94" bestFit="1" customWidth="1"/>
    <col min="8716" max="8960" width="9.140625" style="94"/>
    <col min="8961" max="8961" width="3" style="94" customWidth="1"/>
    <col min="8962" max="8962" width="0.85546875" style="94" customWidth="1"/>
    <col min="8963" max="8963" width="49.7109375" style="94" customWidth="1"/>
    <col min="8964" max="8969" width="14.7109375" style="94" customWidth="1"/>
    <col min="8970" max="8970" width="6.42578125" style="94" customWidth="1"/>
    <col min="8971" max="8971" width="9.42578125" style="94" bestFit="1" customWidth="1"/>
    <col min="8972" max="9216" width="9.140625" style="94"/>
    <col min="9217" max="9217" width="3" style="94" customWidth="1"/>
    <col min="9218" max="9218" width="0.85546875" style="94" customWidth="1"/>
    <col min="9219" max="9219" width="49.7109375" style="94" customWidth="1"/>
    <col min="9220" max="9225" width="14.7109375" style="94" customWidth="1"/>
    <col min="9226" max="9226" width="6.42578125" style="94" customWidth="1"/>
    <col min="9227" max="9227" width="9.42578125" style="94" bestFit="1" customWidth="1"/>
    <col min="9228" max="9472" width="9.140625" style="94"/>
    <col min="9473" max="9473" width="3" style="94" customWidth="1"/>
    <col min="9474" max="9474" width="0.85546875" style="94" customWidth="1"/>
    <col min="9475" max="9475" width="49.7109375" style="94" customWidth="1"/>
    <col min="9476" max="9481" width="14.7109375" style="94" customWidth="1"/>
    <col min="9482" max="9482" width="6.42578125" style="94" customWidth="1"/>
    <col min="9483" max="9483" width="9.42578125" style="94" bestFit="1" customWidth="1"/>
    <col min="9484" max="9728" width="9.140625" style="94"/>
    <col min="9729" max="9729" width="3" style="94" customWidth="1"/>
    <col min="9730" max="9730" width="0.85546875" style="94" customWidth="1"/>
    <col min="9731" max="9731" width="49.7109375" style="94" customWidth="1"/>
    <col min="9732" max="9737" width="14.7109375" style="94" customWidth="1"/>
    <col min="9738" max="9738" width="6.42578125" style="94" customWidth="1"/>
    <col min="9739" max="9739" width="9.42578125" style="94" bestFit="1" customWidth="1"/>
    <col min="9740" max="9984" width="9.140625" style="94"/>
    <col min="9985" max="9985" width="3" style="94" customWidth="1"/>
    <col min="9986" max="9986" width="0.85546875" style="94" customWidth="1"/>
    <col min="9987" max="9987" width="49.7109375" style="94" customWidth="1"/>
    <col min="9988" max="9993" width="14.7109375" style="94" customWidth="1"/>
    <col min="9994" max="9994" width="6.42578125" style="94" customWidth="1"/>
    <col min="9995" max="9995" width="9.42578125" style="94" bestFit="1" customWidth="1"/>
    <col min="9996" max="10240" width="9.140625" style="94"/>
    <col min="10241" max="10241" width="3" style="94" customWidth="1"/>
    <col min="10242" max="10242" width="0.85546875" style="94" customWidth="1"/>
    <col min="10243" max="10243" width="49.7109375" style="94" customWidth="1"/>
    <col min="10244" max="10249" width="14.7109375" style="94" customWidth="1"/>
    <col min="10250" max="10250" width="6.42578125" style="94" customWidth="1"/>
    <col min="10251" max="10251" width="9.42578125" style="94" bestFit="1" customWidth="1"/>
    <col min="10252" max="10496" width="9.140625" style="94"/>
    <col min="10497" max="10497" width="3" style="94" customWidth="1"/>
    <col min="10498" max="10498" width="0.85546875" style="94" customWidth="1"/>
    <col min="10499" max="10499" width="49.7109375" style="94" customWidth="1"/>
    <col min="10500" max="10505" width="14.7109375" style="94" customWidth="1"/>
    <col min="10506" max="10506" width="6.42578125" style="94" customWidth="1"/>
    <col min="10507" max="10507" width="9.42578125" style="94" bestFit="1" customWidth="1"/>
    <col min="10508" max="10752" width="9.140625" style="94"/>
    <col min="10753" max="10753" width="3" style="94" customWidth="1"/>
    <col min="10754" max="10754" width="0.85546875" style="94" customWidth="1"/>
    <col min="10755" max="10755" width="49.7109375" style="94" customWidth="1"/>
    <col min="10756" max="10761" width="14.7109375" style="94" customWidth="1"/>
    <col min="10762" max="10762" width="6.42578125" style="94" customWidth="1"/>
    <col min="10763" max="10763" width="9.42578125" style="94" bestFit="1" customWidth="1"/>
    <col min="10764" max="11008" width="9.140625" style="94"/>
    <col min="11009" max="11009" width="3" style="94" customWidth="1"/>
    <col min="11010" max="11010" width="0.85546875" style="94" customWidth="1"/>
    <col min="11011" max="11011" width="49.7109375" style="94" customWidth="1"/>
    <col min="11012" max="11017" width="14.7109375" style="94" customWidth="1"/>
    <col min="11018" max="11018" width="6.42578125" style="94" customWidth="1"/>
    <col min="11019" max="11019" width="9.42578125" style="94" bestFit="1" customWidth="1"/>
    <col min="11020" max="11264" width="9.140625" style="94"/>
    <col min="11265" max="11265" width="3" style="94" customWidth="1"/>
    <col min="11266" max="11266" width="0.85546875" style="94" customWidth="1"/>
    <col min="11267" max="11267" width="49.7109375" style="94" customWidth="1"/>
    <col min="11268" max="11273" width="14.7109375" style="94" customWidth="1"/>
    <col min="11274" max="11274" width="6.42578125" style="94" customWidth="1"/>
    <col min="11275" max="11275" width="9.42578125" style="94" bestFit="1" customWidth="1"/>
    <col min="11276" max="11520" width="9.140625" style="94"/>
    <col min="11521" max="11521" width="3" style="94" customWidth="1"/>
    <col min="11522" max="11522" width="0.85546875" style="94" customWidth="1"/>
    <col min="11523" max="11523" width="49.7109375" style="94" customWidth="1"/>
    <col min="11524" max="11529" width="14.7109375" style="94" customWidth="1"/>
    <col min="11530" max="11530" width="6.42578125" style="94" customWidth="1"/>
    <col min="11531" max="11531" width="9.42578125" style="94" bestFit="1" customWidth="1"/>
    <col min="11532" max="11776" width="9.140625" style="94"/>
    <col min="11777" max="11777" width="3" style="94" customWidth="1"/>
    <col min="11778" max="11778" width="0.85546875" style="94" customWidth="1"/>
    <col min="11779" max="11779" width="49.7109375" style="94" customWidth="1"/>
    <col min="11780" max="11785" width="14.7109375" style="94" customWidth="1"/>
    <col min="11786" max="11786" width="6.42578125" style="94" customWidth="1"/>
    <col min="11787" max="11787" width="9.42578125" style="94" bestFit="1" customWidth="1"/>
    <col min="11788" max="12032" width="9.140625" style="94"/>
    <col min="12033" max="12033" width="3" style="94" customWidth="1"/>
    <col min="12034" max="12034" width="0.85546875" style="94" customWidth="1"/>
    <col min="12035" max="12035" width="49.7109375" style="94" customWidth="1"/>
    <col min="12036" max="12041" width="14.7109375" style="94" customWidth="1"/>
    <col min="12042" max="12042" width="6.42578125" style="94" customWidth="1"/>
    <col min="12043" max="12043" width="9.42578125" style="94" bestFit="1" customWidth="1"/>
    <col min="12044" max="12288" width="9.140625" style="94"/>
    <col min="12289" max="12289" width="3" style="94" customWidth="1"/>
    <col min="12290" max="12290" width="0.85546875" style="94" customWidth="1"/>
    <col min="12291" max="12291" width="49.7109375" style="94" customWidth="1"/>
    <col min="12292" max="12297" width="14.7109375" style="94" customWidth="1"/>
    <col min="12298" max="12298" width="6.42578125" style="94" customWidth="1"/>
    <col min="12299" max="12299" width="9.42578125" style="94" bestFit="1" customWidth="1"/>
    <col min="12300" max="12544" width="9.140625" style="94"/>
    <col min="12545" max="12545" width="3" style="94" customWidth="1"/>
    <col min="12546" max="12546" width="0.85546875" style="94" customWidth="1"/>
    <col min="12547" max="12547" width="49.7109375" style="94" customWidth="1"/>
    <col min="12548" max="12553" width="14.7109375" style="94" customWidth="1"/>
    <col min="12554" max="12554" width="6.42578125" style="94" customWidth="1"/>
    <col min="12555" max="12555" width="9.42578125" style="94" bestFit="1" customWidth="1"/>
    <col min="12556" max="12800" width="9.140625" style="94"/>
    <col min="12801" max="12801" width="3" style="94" customWidth="1"/>
    <col min="12802" max="12802" width="0.85546875" style="94" customWidth="1"/>
    <col min="12803" max="12803" width="49.7109375" style="94" customWidth="1"/>
    <col min="12804" max="12809" width="14.7109375" style="94" customWidth="1"/>
    <col min="12810" max="12810" width="6.42578125" style="94" customWidth="1"/>
    <col min="12811" max="12811" width="9.42578125" style="94" bestFit="1" customWidth="1"/>
    <col min="12812" max="13056" width="9.140625" style="94"/>
    <col min="13057" max="13057" width="3" style="94" customWidth="1"/>
    <col min="13058" max="13058" width="0.85546875" style="94" customWidth="1"/>
    <col min="13059" max="13059" width="49.7109375" style="94" customWidth="1"/>
    <col min="13060" max="13065" width="14.7109375" style="94" customWidth="1"/>
    <col min="13066" max="13066" width="6.42578125" style="94" customWidth="1"/>
    <col min="13067" max="13067" width="9.42578125" style="94" bestFit="1" customWidth="1"/>
    <col min="13068" max="13312" width="9.140625" style="94"/>
    <col min="13313" max="13313" width="3" style="94" customWidth="1"/>
    <col min="13314" max="13314" width="0.85546875" style="94" customWidth="1"/>
    <col min="13315" max="13315" width="49.7109375" style="94" customWidth="1"/>
    <col min="13316" max="13321" width="14.7109375" style="94" customWidth="1"/>
    <col min="13322" max="13322" width="6.42578125" style="94" customWidth="1"/>
    <col min="13323" max="13323" width="9.42578125" style="94" bestFit="1" customWidth="1"/>
    <col min="13324" max="13568" width="9.140625" style="94"/>
    <col min="13569" max="13569" width="3" style="94" customWidth="1"/>
    <col min="13570" max="13570" width="0.85546875" style="94" customWidth="1"/>
    <col min="13571" max="13571" width="49.7109375" style="94" customWidth="1"/>
    <col min="13572" max="13577" width="14.7109375" style="94" customWidth="1"/>
    <col min="13578" max="13578" width="6.42578125" style="94" customWidth="1"/>
    <col min="13579" max="13579" width="9.42578125" style="94" bestFit="1" customWidth="1"/>
    <col min="13580" max="13824" width="9.140625" style="94"/>
    <col min="13825" max="13825" width="3" style="94" customWidth="1"/>
    <col min="13826" max="13826" width="0.85546875" style="94" customWidth="1"/>
    <col min="13827" max="13827" width="49.7109375" style="94" customWidth="1"/>
    <col min="13828" max="13833" width="14.7109375" style="94" customWidth="1"/>
    <col min="13834" max="13834" width="6.42578125" style="94" customWidth="1"/>
    <col min="13835" max="13835" width="9.42578125" style="94" bestFit="1" customWidth="1"/>
    <col min="13836" max="14080" width="9.140625" style="94"/>
    <col min="14081" max="14081" width="3" style="94" customWidth="1"/>
    <col min="14082" max="14082" width="0.85546875" style="94" customWidth="1"/>
    <col min="14083" max="14083" width="49.7109375" style="94" customWidth="1"/>
    <col min="14084" max="14089" width="14.7109375" style="94" customWidth="1"/>
    <col min="14090" max="14090" width="6.42578125" style="94" customWidth="1"/>
    <col min="14091" max="14091" width="9.42578125" style="94" bestFit="1" customWidth="1"/>
    <col min="14092" max="14336" width="9.140625" style="94"/>
    <col min="14337" max="14337" width="3" style="94" customWidth="1"/>
    <col min="14338" max="14338" width="0.85546875" style="94" customWidth="1"/>
    <col min="14339" max="14339" width="49.7109375" style="94" customWidth="1"/>
    <col min="14340" max="14345" width="14.7109375" style="94" customWidth="1"/>
    <col min="14346" max="14346" width="6.42578125" style="94" customWidth="1"/>
    <col min="14347" max="14347" width="9.42578125" style="94" bestFit="1" customWidth="1"/>
    <col min="14348" max="14592" width="9.140625" style="94"/>
    <col min="14593" max="14593" width="3" style="94" customWidth="1"/>
    <col min="14594" max="14594" width="0.85546875" style="94" customWidth="1"/>
    <col min="14595" max="14595" width="49.7109375" style="94" customWidth="1"/>
    <col min="14596" max="14601" width="14.7109375" style="94" customWidth="1"/>
    <col min="14602" max="14602" width="6.42578125" style="94" customWidth="1"/>
    <col min="14603" max="14603" width="9.42578125" style="94" bestFit="1" customWidth="1"/>
    <col min="14604" max="14848" width="9.140625" style="94"/>
    <col min="14849" max="14849" width="3" style="94" customWidth="1"/>
    <col min="14850" max="14850" width="0.85546875" style="94" customWidth="1"/>
    <col min="14851" max="14851" width="49.7109375" style="94" customWidth="1"/>
    <col min="14852" max="14857" width="14.7109375" style="94" customWidth="1"/>
    <col min="14858" max="14858" width="6.42578125" style="94" customWidth="1"/>
    <col min="14859" max="14859" width="9.42578125" style="94" bestFit="1" customWidth="1"/>
    <col min="14860" max="15104" width="9.140625" style="94"/>
    <col min="15105" max="15105" width="3" style="94" customWidth="1"/>
    <col min="15106" max="15106" width="0.85546875" style="94" customWidth="1"/>
    <col min="15107" max="15107" width="49.7109375" style="94" customWidth="1"/>
    <col min="15108" max="15113" width="14.7109375" style="94" customWidth="1"/>
    <col min="15114" max="15114" width="6.42578125" style="94" customWidth="1"/>
    <col min="15115" max="15115" width="9.42578125" style="94" bestFit="1" customWidth="1"/>
    <col min="15116" max="15360" width="9.140625" style="94"/>
    <col min="15361" max="15361" width="3" style="94" customWidth="1"/>
    <col min="15362" max="15362" width="0.85546875" style="94" customWidth="1"/>
    <col min="15363" max="15363" width="49.7109375" style="94" customWidth="1"/>
    <col min="15364" max="15369" width="14.7109375" style="94" customWidth="1"/>
    <col min="15370" max="15370" width="6.42578125" style="94" customWidth="1"/>
    <col min="15371" max="15371" width="9.42578125" style="94" bestFit="1" customWidth="1"/>
    <col min="15372" max="15616" width="9.140625" style="94"/>
    <col min="15617" max="15617" width="3" style="94" customWidth="1"/>
    <col min="15618" max="15618" width="0.85546875" style="94" customWidth="1"/>
    <col min="15619" max="15619" width="49.7109375" style="94" customWidth="1"/>
    <col min="15620" max="15625" width="14.7109375" style="94" customWidth="1"/>
    <col min="15626" max="15626" width="6.42578125" style="94" customWidth="1"/>
    <col min="15627" max="15627" width="9.42578125" style="94" bestFit="1" customWidth="1"/>
    <col min="15628" max="15872" width="9.140625" style="94"/>
    <col min="15873" max="15873" width="3" style="94" customWidth="1"/>
    <col min="15874" max="15874" width="0.85546875" style="94" customWidth="1"/>
    <col min="15875" max="15875" width="49.7109375" style="94" customWidth="1"/>
    <col min="15876" max="15881" width="14.7109375" style="94" customWidth="1"/>
    <col min="15882" max="15882" width="6.42578125" style="94" customWidth="1"/>
    <col min="15883" max="15883" width="9.42578125" style="94" bestFit="1" customWidth="1"/>
    <col min="15884" max="16128" width="9.140625" style="94"/>
    <col min="16129" max="16129" width="3" style="94" customWidth="1"/>
    <col min="16130" max="16130" width="0.85546875" style="94" customWidth="1"/>
    <col min="16131" max="16131" width="49.7109375" style="94" customWidth="1"/>
    <col min="16132" max="16137" width="14.7109375" style="94" customWidth="1"/>
    <col min="16138" max="16138" width="6.42578125" style="94" customWidth="1"/>
    <col min="16139" max="16139" width="9.42578125" style="94" bestFit="1" customWidth="1"/>
    <col min="16140" max="16384" width="9.140625" style="94"/>
  </cols>
  <sheetData>
    <row r="5" spans="1:14" s="100" customFormat="1" ht="19.5" x14ac:dyDescent="0.35">
      <c r="A5" s="305" t="s">
        <v>66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99"/>
      <c r="M5" s="99"/>
      <c r="N5" s="99"/>
    </row>
    <row r="6" spans="1:14" s="100" customFormat="1" x14ac:dyDescent="0.35"/>
    <row r="7" spans="1:14" s="100" customFormat="1" ht="17.25" x14ac:dyDescent="0.35">
      <c r="A7" s="306" t="s">
        <v>145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101"/>
      <c r="M7" s="101"/>
      <c r="N7" s="101"/>
    </row>
    <row r="8" spans="1:14" s="100" customFormat="1" ht="17.25" x14ac:dyDescent="0.35">
      <c r="A8" s="306" t="s">
        <v>182</v>
      </c>
      <c r="B8" s="306"/>
      <c r="C8" s="306"/>
      <c r="D8" s="306"/>
      <c r="E8" s="306"/>
      <c r="F8" s="306"/>
      <c r="G8" s="306"/>
      <c r="H8" s="306"/>
      <c r="I8" s="306"/>
      <c r="J8" s="306"/>
      <c r="K8" s="306"/>
      <c r="L8" s="101"/>
      <c r="M8" s="101"/>
      <c r="N8" s="101"/>
    </row>
    <row r="9" spans="1:14" s="100" customFormat="1" ht="17.25" x14ac:dyDescent="0.3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01"/>
      <c r="M9" s="101"/>
      <c r="N9" s="101"/>
    </row>
    <row r="10" spans="1:14" ht="17.25" x14ac:dyDescent="0.35">
      <c r="A10" s="306" t="s">
        <v>147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101"/>
      <c r="M10" s="101"/>
      <c r="N10" s="101"/>
    </row>
    <row r="11" spans="1:14" ht="17.25" x14ac:dyDescent="0.35">
      <c r="A11" s="307" t="s">
        <v>0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102"/>
      <c r="M11" s="102"/>
      <c r="N11" s="102"/>
    </row>
    <row r="12" spans="1:14" ht="17.25" x14ac:dyDescent="0.3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02"/>
      <c r="M12" s="102"/>
      <c r="N12" s="102"/>
    </row>
    <row r="13" spans="1:14" ht="15.75" thickBot="1" x14ac:dyDescent="0.4"/>
    <row r="14" spans="1:14" ht="12.75" customHeight="1" x14ac:dyDescent="0.35">
      <c r="A14" s="103"/>
      <c r="B14" s="104"/>
      <c r="C14" s="313" t="s">
        <v>75</v>
      </c>
      <c r="D14" s="313" t="s">
        <v>134</v>
      </c>
      <c r="E14" s="313" t="s">
        <v>113</v>
      </c>
      <c r="F14" s="313" t="s">
        <v>135</v>
      </c>
      <c r="G14" s="313" t="s">
        <v>136</v>
      </c>
      <c r="H14" s="313" t="s">
        <v>137</v>
      </c>
      <c r="I14" s="313" t="s">
        <v>138</v>
      </c>
      <c r="J14" s="184"/>
      <c r="K14" s="316" t="s">
        <v>76</v>
      </c>
    </row>
    <row r="15" spans="1:14" ht="44.25" customHeight="1" x14ac:dyDescent="0.35">
      <c r="A15" s="105"/>
      <c r="B15" s="106"/>
      <c r="C15" s="314"/>
      <c r="D15" s="314"/>
      <c r="E15" s="314"/>
      <c r="F15" s="314"/>
      <c r="G15" s="314"/>
      <c r="H15" s="314"/>
      <c r="I15" s="314"/>
      <c r="J15" s="314" t="s">
        <v>139</v>
      </c>
      <c r="K15" s="317"/>
    </row>
    <row r="16" spans="1:14" x14ac:dyDescent="0.35">
      <c r="A16" s="105"/>
      <c r="B16" s="106"/>
      <c r="C16" s="314"/>
      <c r="D16" s="314"/>
      <c r="E16" s="314"/>
      <c r="F16" s="314"/>
      <c r="G16" s="314"/>
      <c r="H16" s="314"/>
      <c r="I16" s="314"/>
      <c r="J16" s="314"/>
      <c r="K16" s="317"/>
    </row>
    <row r="17" spans="1:12" x14ac:dyDescent="0.35">
      <c r="A17" s="107"/>
      <c r="B17" s="46"/>
      <c r="C17" s="315"/>
      <c r="D17" s="315"/>
      <c r="E17" s="315"/>
      <c r="F17" s="315"/>
      <c r="G17" s="315"/>
      <c r="H17" s="315"/>
      <c r="I17" s="315"/>
      <c r="J17" s="315"/>
      <c r="K17" s="318"/>
    </row>
    <row r="18" spans="1:12" x14ac:dyDescent="0.35">
      <c r="A18" s="108"/>
      <c r="B18" s="109"/>
      <c r="C18" s="214"/>
      <c r="D18" s="215"/>
      <c r="E18" s="216"/>
      <c r="F18" s="216"/>
      <c r="G18" s="217"/>
      <c r="H18" s="217"/>
      <c r="I18" s="217"/>
      <c r="J18" s="216"/>
      <c r="K18" s="218"/>
    </row>
    <row r="19" spans="1:12" x14ac:dyDescent="0.35">
      <c r="A19" s="110"/>
      <c r="B19" s="111" t="s">
        <v>80</v>
      </c>
      <c r="C19" s="112">
        <f>+'balance '!I16</f>
        <v>137564</v>
      </c>
      <c r="D19" s="113">
        <f>+'balance '!I17</f>
        <v>2533100</v>
      </c>
      <c r="E19" s="114">
        <v>27036345</v>
      </c>
      <c r="F19" s="114">
        <v>-29748</v>
      </c>
      <c r="G19" s="112">
        <v>6124267</v>
      </c>
      <c r="H19" s="112">
        <v>-1238073</v>
      </c>
      <c r="I19" s="112">
        <v>-2094</v>
      </c>
      <c r="J19" s="114">
        <v>154298</v>
      </c>
      <c r="K19" s="115">
        <f>+SUM(C19:J19)</f>
        <v>34715659</v>
      </c>
    </row>
    <row r="20" spans="1:12" x14ac:dyDescent="0.35">
      <c r="A20" s="110"/>
      <c r="B20" s="111"/>
      <c r="C20" s="116"/>
      <c r="D20" s="117"/>
      <c r="E20" s="118"/>
      <c r="F20" s="118"/>
      <c r="G20" s="119"/>
      <c r="H20" s="119"/>
      <c r="I20" s="119"/>
      <c r="J20" s="118"/>
      <c r="K20" s="120"/>
    </row>
    <row r="21" spans="1:12" x14ac:dyDescent="0.35">
      <c r="A21" s="110"/>
      <c r="B21" s="121" t="s">
        <v>77</v>
      </c>
      <c r="C21" s="235">
        <v>0</v>
      </c>
      <c r="D21" s="242">
        <v>0</v>
      </c>
      <c r="E21" s="233">
        <v>0</v>
      </c>
      <c r="F21" s="233">
        <v>0</v>
      </c>
      <c r="G21" s="122">
        <v>6738121</v>
      </c>
      <c r="H21" s="235">
        <v>0</v>
      </c>
      <c r="I21" s="122">
        <v>-83386</v>
      </c>
      <c r="J21" s="137">
        <v>26484</v>
      </c>
      <c r="K21" s="120">
        <f>+SUM(C21:J21)</f>
        <v>6681219</v>
      </c>
    </row>
    <row r="22" spans="1:12" x14ac:dyDescent="0.35">
      <c r="A22" s="110"/>
      <c r="B22" s="121" t="s">
        <v>188</v>
      </c>
      <c r="C22" s="235">
        <f t="shared" ref="C22:J22" si="0">+SUM(C23:C24)</f>
        <v>0</v>
      </c>
      <c r="D22" s="235">
        <f t="shared" si="0"/>
        <v>0</v>
      </c>
      <c r="E22" s="268">
        <f t="shared" si="0"/>
        <v>0</v>
      </c>
      <c r="F22" s="122">
        <f t="shared" si="0"/>
        <v>26818</v>
      </c>
      <c r="G22" s="268">
        <f t="shared" si="0"/>
        <v>0</v>
      </c>
      <c r="H22" s="122">
        <f t="shared" si="0"/>
        <v>-1238074</v>
      </c>
      <c r="I22" s="235">
        <f t="shared" si="0"/>
        <v>0</v>
      </c>
      <c r="J22" s="235">
        <f t="shared" si="0"/>
        <v>0</v>
      </c>
      <c r="K22" s="120">
        <f>+SUM(C22:I22)</f>
        <v>-1211256</v>
      </c>
    </row>
    <row r="23" spans="1:12" x14ac:dyDescent="0.35">
      <c r="A23" s="110"/>
      <c r="B23" s="123" t="s">
        <v>78</v>
      </c>
      <c r="C23" s="234">
        <v>0</v>
      </c>
      <c r="D23" s="234">
        <v>0</v>
      </c>
      <c r="E23" s="234">
        <v>0</v>
      </c>
      <c r="F23" s="234">
        <v>0</v>
      </c>
      <c r="G23" s="269">
        <v>0</v>
      </c>
      <c r="H23" s="124">
        <v>-1238074</v>
      </c>
      <c r="I23" s="234">
        <v>0</v>
      </c>
      <c r="J23" s="234">
        <v>0</v>
      </c>
      <c r="K23" s="126">
        <f>+SUM(C23:I23)</f>
        <v>-1238074</v>
      </c>
    </row>
    <row r="24" spans="1:12" x14ac:dyDescent="0.35">
      <c r="A24" s="110"/>
      <c r="B24" s="123" t="s">
        <v>79</v>
      </c>
      <c r="C24" s="234">
        <v>0</v>
      </c>
      <c r="D24" s="234">
        <v>0</v>
      </c>
      <c r="E24" s="269">
        <v>0</v>
      </c>
      <c r="F24" s="124">
        <v>26818</v>
      </c>
      <c r="G24" s="234">
        <v>0</v>
      </c>
      <c r="H24" s="234">
        <v>0</v>
      </c>
      <c r="I24" s="234">
        <v>0</v>
      </c>
      <c r="J24" s="234">
        <v>0</v>
      </c>
      <c r="K24" s="126">
        <f>+SUM(C24:I24)</f>
        <v>26818</v>
      </c>
    </row>
    <row r="25" spans="1:12" x14ac:dyDescent="0.35">
      <c r="A25" s="110"/>
      <c r="B25" s="237" t="s">
        <v>189</v>
      </c>
      <c r="C25" s="235">
        <f>+SUM(C26:C26)</f>
        <v>0</v>
      </c>
      <c r="D25" s="235">
        <f t="shared" ref="D25:F25" si="1">+SUM(D26:D26)</f>
        <v>0</v>
      </c>
      <c r="E25" s="238">
        <v>4060812</v>
      </c>
      <c r="F25" s="235">
        <f t="shared" si="1"/>
        <v>0</v>
      </c>
      <c r="G25" s="122">
        <v>-6124267</v>
      </c>
      <c r="H25" s="122">
        <v>1238073</v>
      </c>
      <c r="I25" s="235">
        <v>0</v>
      </c>
      <c r="J25" s="235">
        <v>0</v>
      </c>
      <c r="K25" s="120">
        <f>+SUM(C25:J25)</f>
        <v>-825382</v>
      </c>
    </row>
    <row r="26" spans="1:12" x14ac:dyDescent="0.35">
      <c r="A26" s="110"/>
      <c r="B26" s="237" t="s">
        <v>156</v>
      </c>
      <c r="C26" s="235">
        <v>0</v>
      </c>
      <c r="D26" s="235">
        <v>0</v>
      </c>
      <c r="E26" s="238">
        <v>2957</v>
      </c>
      <c r="F26" s="235">
        <v>0</v>
      </c>
      <c r="G26" s="235">
        <v>0</v>
      </c>
      <c r="H26" s="235">
        <v>0</v>
      </c>
      <c r="I26" s="235" t="s">
        <v>69</v>
      </c>
      <c r="J26" s="137">
        <v>949</v>
      </c>
      <c r="K26" s="126">
        <f>+SUM(C26:J26)</f>
        <v>3906</v>
      </c>
    </row>
    <row r="27" spans="1:12" x14ac:dyDescent="0.35">
      <c r="A27" s="110"/>
      <c r="B27" s="121" t="s">
        <v>143</v>
      </c>
      <c r="C27" s="127">
        <f>+C19+C21+C22+C25</f>
        <v>137564</v>
      </c>
      <c r="D27" s="127">
        <f>+D19+D21+D22+D25</f>
        <v>2533100</v>
      </c>
      <c r="E27" s="127">
        <f>+E19+E21+E22+E25+E26</f>
        <v>31100114</v>
      </c>
      <c r="F27" s="127">
        <f>+F19+F21+F22+F25</f>
        <v>-2930</v>
      </c>
      <c r="G27" s="127">
        <f>+G19+G21+G22+G25</f>
        <v>6738121</v>
      </c>
      <c r="H27" s="127">
        <f>+H19+H21+H22+H25</f>
        <v>-1238074</v>
      </c>
      <c r="I27" s="112">
        <f>I19+I21</f>
        <v>-85480</v>
      </c>
      <c r="J27" s="114">
        <f>J19+J21+J26</f>
        <v>181731</v>
      </c>
      <c r="K27" s="115">
        <f>+K19+K21+K22+K25+K26</f>
        <v>39364146</v>
      </c>
    </row>
    <row r="28" spans="1:12" x14ac:dyDescent="0.35">
      <c r="A28" s="110"/>
      <c r="B28" s="123"/>
      <c r="C28" s="124"/>
      <c r="D28" s="221"/>
      <c r="E28" s="222"/>
      <c r="F28" s="222"/>
      <c r="G28" s="223"/>
      <c r="H28" s="124"/>
      <c r="I28" s="124"/>
      <c r="J28" s="125"/>
      <c r="K28" s="126"/>
    </row>
    <row r="29" spans="1:12" x14ac:dyDescent="0.35">
      <c r="A29" s="110"/>
      <c r="B29" s="121" t="s">
        <v>190</v>
      </c>
      <c r="C29" s="114">
        <f t="shared" ref="C29:K29" si="2">C27</f>
        <v>137564</v>
      </c>
      <c r="D29" s="114">
        <f t="shared" si="2"/>
        <v>2533100</v>
      </c>
      <c r="E29" s="114">
        <f>E27</f>
        <v>31100114</v>
      </c>
      <c r="F29" s="114">
        <f t="shared" si="2"/>
        <v>-2930</v>
      </c>
      <c r="G29" s="114">
        <f t="shared" si="2"/>
        <v>6738121</v>
      </c>
      <c r="H29" s="114">
        <f t="shared" si="2"/>
        <v>-1238074</v>
      </c>
      <c r="I29" s="114">
        <f t="shared" si="2"/>
        <v>-85480</v>
      </c>
      <c r="J29" s="114">
        <f t="shared" si="2"/>
        <v>181731</v>
      </c>
      <c r="K29" s="115">
        <f t="shared" si="2"/>
        <v>39364146</v>
      </c>
      <c r="L29" s="138"/>
    </row>
    <row r="30" spans="1:12" x14ac:dyDescent="0.35">
      <c r="A30" s="110"/>
      <c r="B30" s="121"/>
      <c r="C30" s="119"/>
      <c r="D30" s="117"/>
      <c r="E30" s="118"/>
      <c r="F30" s="118"/>
      <c r="G30" s="119"/>
      <c r="H30" s="119"/>
      <c r="I30" s="119"/>
      <c r="J30" s="118"/>
      <c r="K30" s="120"/>
      <c r="L30" s="138"/>
    </row>
    <row r="31" spans="1:12" x14ac:dyDescent="0.35">
      <c r="A31" s="110"/>
      <c r="B31" s="121" t="s">
        <v>77</v>
      </c>
      <c r="C31" s="235">
        <v>0</v>
      </c>
      <c r="D31" s="235">
        <v>0</v>
      </c>
      <c r="E31" s="235">
        <v>0</v>
      </c>
      <c r="F31" s="235">
        <v>0</v>
      </c>
      <c r="G31" s="238">
        <f>+'p&amp;l'!E57</f>
        <v>6308830</v>
      </c>
      <c r="H31" s="235">
        <v>0</v>
      </c>
      <c r="I31" s="257">
        <f>+SORIE!C21</f>
        <v>29986</v>
      </c>
      <c r="J31" s="137">
        <f>+'p&amp;l'!E58</f>
        <v>18841</v>
      </c>
      <c r="K31" s="120">
        <f>+SUM(C31:J31)</f>
        <v>6357657</v>
      </c>
    </row>
    <row r="32" spans="1:12" x14ac:dyDescent="0.35">
      <c r="A32" s="110"/>
      <c r="B32" s="121" t="s">
        <v>188</v>
      </c>
      <c r="C32" s="235">
        <f t="shared" ref="C32:E32" si="3">+SUM(C33:C34)</f>
        <v>0</v>
      </c>
      <c r="D32" s="235">
        <f t="shared" si="3"/>
        <v>0</v>
      </c>
      <c r="E32" s="235">
        <f t="shared" si="3"/>
        <v>0</v>
      </c>
      <c r="F32" s="122">
        <f t="shared" ref="F32:H32" si="4">+SUM(F33:F34)</f>
        <v>-23510</v>
      </c>
      <c r="G32" s="235">
        <f t="shared" si="4"/>
        <v>0</v>
      </c>
      <c r="H32" s="122">
        <f t="shared" si="4"/>
        <v>-1444419</v>
      </c>
      <c r="I32" s="234">
        <v>0</v>
      </c>
      <c r="J32" s="234">
        <v>0</v>
      </c>
      <c r="K32" s="120">
        <f t="shared" ref="K32:K36" si="5">+SUM(C32:J32)</f>
        <v>-1467929</v>
      </c>
    </row>
    <row r="33" spans="1:15" x14ac:dyDescent="0.35">
      <c r="A33" s="110"/>
      <c r="B33" s="123" t="s">
        <v>202</v>
      </c>
      <c r="C33" s="234">
        <v>0</v>
      </c>
      <c r="D33" s="234">
        <v>0</v>
      </c>
      <c r="E33" s="234">
        <v>0</v>
      </c>
      <c r="F33" s="234">
        <v>0</v>
      </c>
      <c r="G33" s="234">
        <v>0</v>
      </c>
      <c r="H33" s="124">
        <v>-1444419</v>
      </c>
      <c r="I33" s="234">
        <v>0</v>
      </c>
      <c r="J33" s="234">
        <v>0</v>
      </c>
      <c r="K33" s="126">
        <f t="shared" si="5"/>
        <v>-1444419</v>
      </c>
    </row>
    <row r="34" spans="1:15" x14ac:dyDescent="0.35">
      <c r="A34" s="110"/>
      <c r="B34" s="123" t="s">
        <v>149</v>
      </c>
      <c r="C34" s="234">
        <v>0</v>
      </c>
      <c r="D34" s="234">
        <v>0</v>
      </c>
      <c r="E34" s="234">
        <v>0</v>
      </c>
      <c r="F34" s="239">
        <v>-23510</v>
      </c>
      <c r="G34" s="234">
        <v>0</v>
      </c>
      <c r="H34" s="234">
        <v>0</v>
      </c>
      <c r="I34" s="234">
        <v>0</v>
      </c>
      <c r="J34" s="234">
        <v>0</v>
      </c>
      <c r="K34" s="126">
        <f t="shared" si="5"/>
        <v>-23510</v>
      </c>
    </row>
    <row r="35" spans="1:15" x14ac:dyDescent="0.35">
      <c r="A35" s="110"/>
      <c r="B35" s="232" t="s">
        <v>191</v>
      </c>
      <c r="C35" s="235">
        <f t="shared" ref="C35:F35" si="6">+SUM(C36:C36)</f>
        <v>0</v>
      </c>
      <c r="D35" s="235">
        <f t="shared" si="6"/>
        <v>0</v>
      </c>
      <c r="E35" s="238">
        <v>4674665</v>
      </c>
      <c r="F35" s="233">
        <f t="shared" si="6"/>
        <v>0</v>
      </c>
      <c r="G35" s="122">
        <f>-G29</f>
        <v>-6738121</v>
      </c>
      <c r="H35" s="122">
        <f>-H29</f>
        <v>1238074</v>
      </c>
      <c r="I35" s="235">
        <v>0</v>
      </c>
      <c r="J35" s="235">
        <v>0</v>
      </c>
      <c r="K35" s="120">
        <f t="shared" si="5"/>
        <v>-825382</v>
      </c>
    </row>
    <row r="36" spans="1:15" x14ac:dyDescent="0.35">
      <c r="A36" s="110"/>
      <c r="B36" s="232" t="s">
        <v>156</v>
      </c>
      <c r="C36" s="240">
        <v>0</v>
      </c>
      <c r="D36" s="240">
        <v>0</v>
      </c>
      <c r="E36" s="238">
        <v>170</v>
      </c>
      <c r="F36" s="234">
        <v>0</v>
      </c>
      <c r="G36" s="234">
        <v>0</v>
      </c>
      <c r="H36" s="234">
        <v>0</v>
      </c>
      <c r="I36" s="234">
        <v>0</v>
      </c>
      <c r="J36" s="267">
        <f>-2589</f>
        <v>-2589</v>
      </c>
      <c r="K36" s="236">
        <f t="shared" si="5"/>
        <v>-2419</v>
      </c>
    </row>
    <row r="37" spans="1:15" ht="15.75" thickBot="1" x14ac:dyDescent="0.4">
      <c r="A37" s="128"/>
      <c r="B37" s="129" t="s">
        <v>192</v>
      </c>
      <c r="C37" s="135">
        <f t="shared" ref="C37:D37" si="7">+C29+C31+C32+C35</f>
        <v>137564</v>
      </c>
      <c r="D37" s="135">
        <f t="shared" si="7"/>
        <v>2533100</v>
      </c>
      <c r="E37" s="135">
        <f>+E29+E31+E32+E35+E36</f>
        <v>35774949</v>
      </c>
      <c r="F37" s="135">
        <f t="shared" ref="F37:J37" si="8">+F29+F31+F32+F35+F36</f>
        <v>-26440</v>
      </c>
      <c r="G37" s="135">
        <f t="shared" si="8"/>
        <v>6308830</v>
      </c>
      <c r="H37" s="135">
        <f t="shared" si="8"/>
        <v>-1444419</v>
      </c>
      <c r="I37" s="135">
        <f t="shared" si="8"/>
        <v>-55494</v>
      </c>
      <c r="J37" s="135">
        <f t="shared" si="8"/>
        <v>197983</v>
      </c>
      <c r="K37" s="136">
        <f>+K29+K31+K32+K35+K36</f>
        <v>43426073</v>
      </c>
    </row>
    <row r="38" spans="1:15" x14ac:dyDescent="0.35">
      <c r="J38" s="130"/>
      <c r="K38" s="241"/>
    </row>
    <row r="39" spans="1:15" ht="15" customHeight="1" x14ac:dyDescent="0.35">
      <c r="A39" s="319" t="s">
        <v>193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98"/>
      <c r="M39" s="98"/>
      <c r="N39" s="98"/>
      <c r="O39" s="98"/>
    </row>
  </sheetData>
  <mergeCells count="15">
    <mergeCell ref="A8:K8"/>
    <mergeCell ref="A7:K7"/>
    <mergeCell ref="A5:K5"/>
    <mergeCell ref="A10:K10"/>
    <mergeCell ref="A11:K11"/>
    <mergeCell ref="H14:H17"/>
    <mergeCell ref="I14:I17"/>
    <mergeCell ref="K14:K17"/>
    <mergeCell ref="A39:K39"/>
    <mergeCell ref="C14:C17"/>
    <mergeCell ref="D14:D17"/>
    <mergeCell ref="E14:E17"/>
    <mergeCell ref="F14:F17"/>
    <mergeCell ref="G14:G17"/>
    <mergeCell ref="J15:J17"/>
  </mergeCells>
  <printOptions horizontalCentered="1"/>
  <pageMargins left="0.35433070866141736" right="0.35433070866141736" top="1.3779527559055118" bottom="0.98425196850393704" header="0.51181102362204722" footer="0.51181102362204722"/>
  <pageSetup paperSize="9" scale="70" orientation="landscape" r:id="rId1"/>
  <headerFooter alignWithMargins="0"/>
  <colBreaks count="1" manualBreakCount="1">
    <brk id="11" min="2" max="38" man="1"/>
  </colBreaks>
  <ignoredErrors>
    <ignoredError sqref="K23:K2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66"/>
  <sheetViews>
    <sheetView showGridLines="0" zoomScale="120" zoomScaleNormal="100" zoomScaleSheetLayoutView="100" workbookViewId="0">
      <selection activeCell="A6" sqref="A6:E6"/>
    </sheetView>
  </sheetViews>
  <sheetFormatPr baseColWidth="10" defaultColWidth="9.140625" defaultRowHeight="15" x14ac:dyDescent="0.35"/>
  <cols>
    <col min="1" max="1" width="1.28515625" style="94" customWidth="1"/>
    <col min="2" max="2" width="67.7109375" style="94" customWidth="1"/>
    <col min="3" max="3" width="12.85546875" style="94" customWidth="1"/>
    <col min="4" max="5" width="13.7109375" style="94" customWidth="1"/>
    <col min="6" max="6" width="11" style="94" bestFit="1" customWidth="1"/>
    <col min="7" max="187" width="9.140625" style="94"/>
    <col min="188" max="188" width="7.85546875" style="94" customWidth="1"/>
    <col min="189" max="189" width="1.28515625" style="94" customWidth="1"/>
    <col min="190" max="190" width="73.28515625" style="94" customWidth="1"/>
    <col min="191" max="191" width="12.85546875" style="94" customWidth="1"/>
    <col min="192" max="193" width="13.7109375" style="94" customWidth="1"/>
    <col min="194" max="194" width="9.85546875" style="94" customWidth="1"/>
    <col min="195" max="195" width="10.5703125" style="94" bestFit="1" customWidth="1"/>
    <col min="196" max="443" width="9.140625" style="94"/>
    <col min="444" max="444" width="7.85546875" style="94" customWidth="1"/>
    <col min="445" max="445" width="1.28515625" style="94" customWidth="1"/>
    <col min="446" max="446" width="73.28515625" style="94" customWidth="1"/>
    <col min="447" max="447" width="12.85546875" style="94" customWidth="1"/>
    <col min="448" max="449" width="13.7109375" style="94" customWidth="1"/>
    <col min="450" max="450" width="9.85546875" style="94" customWidth="1"/>
    <col min="451" max="451" width="10.5703125" style="94" bestFit="1" customWidth="1"/>
    <col min="452" max="699" width="9.140625" style="94"/>
    <col min="700" max="700" width="7.85546875" style="94" customWidth="1"/>
    <col min="701" max="701" width="1.28515625" style="94" customWidth="1"/>
    <col min="702" max="702" width="73.28515625" style="94" customWidth="1"/>
    <col min="703" max="703" width="12.85546875" style="94" customWidth="1"/>
    <col min="704" max="705" width="13.7109375" style="94" customWidth="1"/>
    <col min="706" max="706" width="9.85546875" style="94" customWidth="1"/>
    <col min="707" max="707" width="10.5703125" style="94" bestFit="1" customWidth="1"/>
    <col min="708" max="955" width="9.140625" style="94"/>
    <col min="956" max="956" width="7.85546875" style="94" customWidth="1"/>
    <col min="957" max="957" width="1.28515625" style="94" customWidth="1"/>
    <col min="958" max="958" width="73.28515625" style="94" customWidth="1"/>
    <col min="959" max="959" width="12.85546875" style="94" customWidth="1"/>
    <col min="960" max="961" width="13.7109375" style="94" customWidth="1"/>
    <col min="962" max="962" width="9.85546875" style="94" customWidth="1"/>
    <col min="963" max="963" width="10.5703125" style="94" bestFit="1" customWidth="1"/>
    <col min="964" max="1211" width="9.140625" style="94"/>
    <col min="1212" max="1212" width="7.85546875" style="94" customWidth="1"/>
    <col min="1213" max="1213" width="1.28515625" style="94" customWidth="1"/>
    <col min="1214" max="1214" width="73.28515625" style="94" customWidth="1"/>
    <col min="1215" max="1215" width="12.85546875" style="94" customWidth="1"/>
    <col min="1216" max="1217" width="13.7109375" style="94" customWidth="1"/>
    <col min="1218" max="1218" width="9.85546875" style="94" customWidth="1"/>
    <col min="1219" max="1219" width="10.5703125" style="94" bestFit="1" customWidth="1"/>
    <col min="1220" max="1467" width="9.140625" style="94"/>
    <col min="1468" max="1468" width="7.85546875" style="94" customWidth="1"/>
    <col min="1469" max="1469" width="1.28515625" style="94" customWidth="1"/>
    <col min="1470" max="1470" width="73.28515625" style="94" customWidth="1"/>
    <col min="1471" max="1471" width="12.85546875" style="94" customWidth="1"/>
    <col min="1472" max="1473" width="13.7109375" style="94" customWidth="1"/>
    <col min="1474" max="1474" width="9.85546875" style="94" customWidth="1"/>
    <col min="1475" max="1475" width="10.5703125" style="94" bestFit="1" customWidth="1"/>
    <col min="1476" max="1723" width="9.140625" style="94"/>
    <col min="1724" max="1724" width="7.85546875" style="94" customWidth="1"/>
    <col min="1725" max="1725" width="1.28515625" style="94" customWidth="1"/>
    <col min="1726" max="1726" width="73.28515625" style="94" customWidth="1"/>
    <col min="1727" max="1727" width="12.85546875" style="94" customWidth="1"/>
    <col min="1728" max="1729" width="13.7109375" style="94" customWidth="1"/>
    <col min="1730" max="1730" width="9.85546875" style="94" customWidth="1"/>
    <col min="1731" max="1731" width="10.5703125" style="94" bestFit="1" customWidth="1"/>
    <col min="1732" max="1979" width="9.140625" style="94"/>
    <col min="1980" max="1980" width="7.85546875" style="94" customWidth="1"/>
    <col min="1981" max="1981" width="1.28515625" style="94" customWidth="1"/>
    <col min="1982" max="1982" width="73.28515625" style="94" customWidth="1"/>
    <col min="1983" max="1983" width="12.85546875" style="94" customWidth="1"/>
    <col min="1984" max="1985" width="13.7109375" style="94" customWidth="1"/>
    <col min="1986" max="1986" width="9.85546875" style="94" customWidth="1"/>
    <col min="1987" max="1987" width="10.5703125" style="94" bestFit="1" customWidth="1"/>
    <col min="1988" max="2235" width="9.140625" style="94"/>
    <col min="2236" max="2236" width="7.85546875" style="94" customWidth="1"/>
    <col min="2237" max="2237" width="1.28515625" style="94" customWidth="1"/>
    <col min="2238" max="2238" width="73.28515625" style="94" customWidth="1"/>
    <col min="2239" max="2239" width="12.85546875" style="94" customWidth="1"/>
    <col min="2240" max="2241" width="13.7109375" style="94" customWidth="1"/>
    <col min="2242" max="2242" width="9.85546875" style="94" customWidth="1"/>
    <col min="2243" max="2243" width="10.5703125" style="94" bestFit="1" customWidth="1"/>
    <col min="2244" max="2491" width="9.140625" style="94"/>
    <col min="2492" max="2492" width="7.85546875" style="94" customWidth="1"/>
    <col min="2493" max="2493" width="1.28515625" style="94" customWidth="1"/>
    <col min="2494" max="2494" width="73.28515625" style="94" customWidth="1"/>
    <col min="2495" max="2495" width="12.85546875" style="94" customWidth="1"/>
    <col min="2496" max="2497" width="13.7109375" style="94" customWidth="1"/>
    <col min="2498" max="2498" width="9.85546875" style="94" customWidth="1"/>
    <col min="2499" max="2499" width="10.5703125" style="94" bestFit="1" customWidth="1"/>
    <col min="2500" max="2747" width="9.140625" style="94"/>
    <col min="2748" max="2748" width="7.85546875" style="94" customWidth="1"/>
    <col min="2749" max="2749" width="1.28515625" style="94" customWidth="1"/>
    <col min="2750" max="2750" width="73.28515625" style="94" customWidth="1"/>
    <col min="2751" max="2751" width="12.85546875" style="94" customWidth="1"/>
    <col min="2752" max="2753" width="13.7109375" style="94" customWidth="1"/>
    <col min="2754" max="2754" width="9.85546875" style="94" customWidth="1"/>
    <col min="2755" max="2755" width="10.5703125" style="94" bestFit="1" customWidth="1"/>
    <col min="2756" max="3003" width="9.140625" style="94"/>
    <col min="3004" max="3004" width="7.85546875" style="94" customWidth="1"/>
    <col min="3005" max="3005" width="1.28515625" style="94" customWidth="1"/>
    <col min="3006" max="3006" width="73.28515625" style="94" customWidth="1"/>
    <col min="3007" max="3007" width="12.85546875" style="94" customWidth="1"/>
    <col min="3008" max="3009" width="13.7109375" style="94" customWidth="1"/>
    <col min="3010" max="3010" width="9.85546875" style="94" customWidth="1"/>
    <col min="3011" max="3011" width="10.5703125" style="94" bestFit="1" customWidth="1"/>
    <col min="3012" max="3259" width="9.140625" style="94"/>
    <col min="3260" max="3260" width="7.85546875" style="94" customWidth="1"/>
    <col min="3261" max="3261" width="1.28515625" style="94" customWidth="1"/>
    <col min="3262" max="3262" width="73.28515625" style="94" customWidth="1"/>
    <col min="3263" max="3263" width="12.85546875" style="94" customWidth="1"/>
    <col min="3264" max="3265" width="13.7109375" style="94" customWidth="1"/>
    <col min="3266" max="3266" width="9.85546875" style="94" customWidth="1"/>
    <col min="3267" max="3267" width="10.5703125" style="94" bestFit="1" customWidth="1"/>
    <col min="3268" max="3515" width="9.140625" style="94"/>
    <col min="3516" max="3516" width="7.85546875" style="94" customWidth="1"/>
    <col min="3517" max="3517" width="1.28515625" style="94" customWidth="1"/>
    <col min="3518" max="3518" width="73.28515625" style="94" customWidth="1"/>
    <col min="3519" max="3519" width="12.85546875" style="94" customWidth="1"/>
    <col min="3520" max="3521" width="13.7109375" style="94" customWidth="1"/>
    <col min="3522" max="3522" width="9.85546875" style="94" customWidth="1"/>
    <col min="3523" max="3523" width="10.5703125" style="94" bestFit="1" customWidth="1"/>
    <col min="3524" max="3771" width="9.140625" style="94"/>
    <col min="3772" max="3772" width="7.85546875" style="94" customWidth="1"/>
    <col min="3773" max="3773" width="1.28515625" style="94" customWidth="1"/>
    <col min="3774" max="3774" width="73.28515625" style="94" customWidth="1"/>
    <col min="3775" max="3775" width="12.85546875" style="94" customWidth="1"/>
    <col min="3776" max="3777" width="13.7109375" style="94" customWidth="1"/>
    <col min="3778" max="3778" width="9.85546875" style="94" customWidth="1"/>
    <col min="3779" max="3779" width="10.5703125" style="94" bestFit="1" customWidth="1"/>
    <col min="3780" max="4027" width="9.140625" style="94"/>
    <col min="4028" max="4028" width="7.85546875" style="94" customWidth="1"/>
    <col min="4029" max="4029" width="1.28515625" style="94" customWidth="1"/>
    <col min="4030" max="4030" width="73.28515625" style="94" customWidth="1"/>
    <col min="4031" max="4031" width="12.85546875" style="94" customWidth="1"/>
    <col min="4032" max="4033" width="13.7109375" style="94" customWidth="1"/>
    <col min="4034" max="4034" width="9.85546875" style="94" customWidth="1"/>
    <col min="4035" max="4035" width="10.5703125" style="94" bestFit="1" customWidth="1"/>
    <col min="4036" max="4283" width="9.140625" style="94"/>
    <col min="4284" max="4284" width="7.85546875" style="94" customWidth="1"/>
    <col min="4285" max="4285" width="1.28515625" style="94" customWidth="1"/>
    <col min="4286" max="4286" width="73.28515625" style="94" customWidth="1"/>
    <col min="4287" max="4287" width="12.85546875" style="94" customWidth="1"/>
    <col min="4288" max="4289" width="13.7109375" style="94" customWidth="1"/>
    <col min="4290" max="4290" width="9.85546875" style="94" customWidth="1"/>
    <col min="4291" max="4291" width="10.5703125" style="94" bestFit="1" customWidth="1"/>
    <col min="4292" max="4539" width="9.140625" style="94"/>
    <col min="4540" max="4540" width="7.85546875" style="94" customWidth="1"/>
    <col min="4541" max="4541" width="1.28515625" style="94" customWidth="1"/>
    <col min="4542" max="4542" width="73.28515625" style="94" customWidth="1"/>
    <col min="4543" max="4543" width="12.85546875" style="94" customWidth="1"/>
    <col min="4544" max="4545" width="13.7109375" style="94" customWidth="1"/>
    <col min="4546" max="4546" width="9.85546875" style="94" customWidth="1"/>
    <col min="4547" max="4547" width="10.5703125" style="94" bestFit="1" customWidth="1"/>
    <col min="4548" max="4795" width="9.140625" style="94"/>
    <col min="4796" max="4796" width="7.85546875" style="94" customWidth="1"/>
    <col min="4797" max="4797" width="1.28515625" style="94" customWidth="1"/>
    <col min="4798" max="4798" width="73.28515625" style="94" customWidth="1"/>
    <col min="4799" max="4799" width="12.85546875" style="94" customWidth="1"/>
    <col min="4800" max="4801" width="13.7109375" style="94" customWidth="1"/>
    <col min="4802" max="4802" width="9.85546875" style="94" customWidth="1"/>
    <col min="4803" max="4803" width="10.5703125" style="94" bestFit="1" customWidth="1"/>
    <col min="4804" max="5051" width="9.140625" style="94"/>
    <col min="5052" max="5052" width="7.85546875" style="94" customWidth="1"/>
    <col min="5053" max="5053" width="1.28515625" style="94" customWidth="1"/>
    <col min="5054" max="5054" width="73.28515625" style="94" customWidth="1"/>
    <col min="5055" max="5055" width="12.85546875" style="94" customWidth="1"/>
    <col min="5056" max="5057" width="13.7109375" style="94" customWidth="1"/>
    <col min="5058" max="5058" width="9.85546875" style="94" customWidth="1"/>
    <col min="5059" max="5059" width="10.5703125" style="94" bestFit="1" customWidth="1"/>
    <col min="5060" max="5307" width="9.140625" style="94"/>
    <col min="5308" max="5308" width="7.85546875" style="94" customWidth="1"/>
    <col min="5309" max="5309" width="1.28515625" style="94" customWidth="1"/>
    <col min="5310" max="5310" width="73.28515625" style="94" customWidth="1"/>
    <col min="5311" max="5311" width="12.85546875" style="94" customWidth="1"/>
    <col min="5312" max="5313" width="13.7109375" style="94" customWidth="1"/>
    <col min="5314" max="5314" width="9.85546875" style="94" customWidth="1"/>
    <col min="5315" max="5315" width="10.5703125" style="94" bestFit="1" customWidth="1"/>
    <col min="5316" max="5563" width="9.140625" style="94"/>
    <col min="5564" max="5564" width="7.85546875" style="94" customWidth="1"/>
    <col min="5565" max="5565" width="1.28515625" style="94" customWidth="1"/>
    <col min="5566" max="5566" width="73.28515625" style="94" customWidth="1"/>
    <col min="5567" max="5567" width="12.85546875" style="94" customWidth="1"/>
    <col min="5568" max="5569" width="13.7109375" style="94" customWidth="1"/>
    <col min="5570" max="5570" width="9.85546875" style="94" customWidth="1"/>
    <col min="5571" max="5571" width="10.5703125" style="94" bestFit="1" customWidth="1"/>
    <col min="5572" max="5819" width="9.140625" style="94"/>
    <col min="5820" max="5820" width="7.85546875" style="94" customWidth="1"/>
    <col min="5821" max="5821" width="1.28515625" style="94" customWidth="1"/>
    <col min="5822" max="5822" width="73.28515625" style="94" customWidth="1"/>
    <col min="5823" max="5823" width="12.85546875" style="94" customWidth="1"/>
    <col min="5824" max="5825" width="13.7109375" style="94" customWidth="1"/>
    <col min="5826" max="5826" width="9.85546875" style="94" customWidth="1"/>
    <col min="5827" max="5827" width="10.5703125" style="94" bestFit="1" customWidth="1"/>
    <col min="5828" max="6075" width="9.140625" style="94"/>
    <col min="6076" max="6076" width="7.85546875" style="94" customWidth="1"/>
    <col min="6077" max="6077" width="1.28515625" style="94" customWidth="1"/>
    <col min="6078" max="6078" width="73.28515625" style="94" customWidth="1"/>
    <col min="6079" max="6079" width="12.85546875" style="94" customWidth="1"/>
    <col min="6080" max="6081" width="13.7109375" style="94" customWidth="1"/>
    <col min="6082" max="6082" width="9.85546875" style="94" customWidth="1"/>
    <col min="6083" max="6083" width="10.5703125" style="94" bestFit="1" customWidth="1"/>
    <col min="6084" max="6331" width="9.140625" style="94"/>
    <col min="6332" max="6332" width="7.85546875" style="94" customWidth="1"/>
    <col min="6333" max="6333" width="1.28515625" style="94" customWidth="1"/>
    <col min="6334" max="6334" width="73.28515625" style="94" customWidth="1"/>
    <col min="6335" max="6335" width="12.85546875" style="94" customWidth="1"/>
    <col min="6336" max="6337" width="13.7109375" style="94" customWidth="1"/>
    <col min="6338" max="6338" width="9.85546875" style="94" customWidth="1"/>
    <col min="6339" max="6339" width="10.5703125" style="94" bestFit="1" customWidth="1"/>
    <col min="6340" max="6587" width="9.140625" style="94"/>
    <col min="6588" max="6588" width="7.85546875" style="94" customWidth="1"/>
    <col min="6589" max="6589" width="1.28515625" style="94" customWidth="1"/>
    <col min="6590" max="6590" width="73.28515625" style="94" customWidth="1"/>
    <col min="6591" max="6591" width="12.85546875" style="94" customWidth="1"/>
    <col min="6592" max="6593" width="13.7109375" style="94" customWidth="1"/>
    <col min="6594" max="6594" width="9.85546875" style="94" customWidth="1"/>
    <col min="6595" max="6595" width="10.5703125" style="94" bestFit="1" customWidth="1"/>
    <col min="6596" max="6843" width="9.140625" style="94"/>
    <col min="6844" max="6844" width="7.85546875" style="94" customWidth="1"/>
    <col min="6845" max="6845" width="1.28515625" style="94" customWidth="1"/>
    <col min="6846" max="6846" width="73.28515625" style="94" customWidth="1"/>
    <col min="6847" max="6847" width="12.85546875" style="94" customWidth="1"/>
    <col min="6848" max="6849" width="13.7109375" style="94" customWidth="1"/>
    <col min="6850" max="6850" width="9.85546875" style="94" customWidth="1"/>
    <col min="6851" max="6851" width="10.5703125" style="94" bestFit="1" customWidth="1"/>
    <col min="6852" max="7099" width="9.140625" style="94"/>
    <col min="7100" max="7100" width="7.85546875" style="94" customWidth="1"/>
    <col min="7101" max="7101" width="1.28515625" style="94" customWidth="1"/>
    <col min="7102" max="7102" width="73.28515625" style="94" customWidth="1"/>
    <col min="7103" max="7103" width="12.85546875" style="94" customWidth="1"/>
    <col min="7104" max="7105" width="13.7109375" style="94" customWidth="1"/>
    <col min="7106" max="7106" width="9.85546875" style="94" customWidth="1"/>
    <col min="7107" max="7107" width="10.5703125" style="94" bestFit="1" customWidth="1"/>
    <col min="7108" max="7355" width="9.140625" style="94"/>
    <col min="7356" max="7356" width="7.85546875" style="94" customWidth="1"/>
    <col min="7357" max="7357" width="1.28515625" style="94" customWidth="1"/>
    <col min="7358" max="7358" width="73.28515625" style="94" customWidth="1"/>
    <col min="7359" max="7359" width="12.85546875" style="94" customWidth="1"/>
    <col min="7360" max="7361" width="13.7109375" style="94" customWidth="1"/>
    <col min="7362" max="7362" width="9.85546875" style="94" customWidth="1"/>
    <col min="7363" max="7363" width="10.5703125" style="94" bestFit="1" customWidth="1"/>
    <col min="7364" max="7611" width="9.140625" style="94"/>
    <col min="7612" max="7612" width="7.85546875" style="94" customWidth="1"/>
    <col min="7613" max="7613" width="1.28515625" style="94" customWidth="1"/>
    <col min="7614" max="7614" width="73.28515625" style="94" customWidth="1"/>
    <col min="7615" max="7615" width="12.85546875" style="94" customWidth="1"/>
    <col min="7616" max="7617" width="13.7109375" style="94" customWidth="1"/>
    <col min="7618" max="7618" width="9.85546875" style="94" customWidth="1"/>
    <col min="7619" max="7619" width="10.5703125" style="94" bestFit="1" customWidth="1"/>
    <col min="7620" max="7867" width="9.140625" style="94"/>
    <col min="7868" max="7868" width="7.85546875" style="94" customWidth="1"/>
    <col min="7869" max="7869" width="1.28515625" style="94" customWidth="1"/>
    <col min="7870" max="7870" width="73.28515625" style="94" customWidth="1"/>
    <col min="7871" max="7871" width="12.85546875" style="94" customWidth="1"/>
    <col min="7872" max="7873" width="13.7109375" style="94" customWidth="1"/>
    <col min="7874" max="7874" width="9.85546875" style="94" customWidth="1"/>
    <col min="7875" max="7875" width="10.5703125" style="94" bestFit="1" customWidth="1"/>
    <col min="7876" max="8123" width="9.140625" style="94"/>
    <col min="8124" max="8124" width="7.85546875" style="94" customWidth="1"/>
    <col min="8125" max="8125" width="1.28515625" style="94" customWidth="1"/>
    <col min="8126" max="8126" width="73.28515625" style="94" customWidth="1"/>
    <col min="8127" max="8127" width="12.85546875" style="94" customWidth="1"/>
    <col min="8128" max="8129" width="13.7109375" style="94" customWidth="1"/>
    <col min="8130" max="8130" width="9.85546875" style="94" customWidth="1"/>
    <col min="8131" max="8131" width="10.5703125" style="94" bestFit="1" customWidth="1"/>
    <col min="8132" max="8379" width="9.140625" style="94"/>
    <col min="8380" max="8380" width="7.85546875" style="94" customWidth="1"/>
    <col min="8381" max="8381" width="1.28515625" style="94" customWidth="1"/>
    <col min="8382" max="8382" width="73.28515625" style="94" customWidth="1"/>
    <col min="8383" max="8383" width="12.85546875" style="94" customWidth="1"/>
    <col min="8384" max="8385" width="13.7109375" style="94" customWidth="1"/>
    <col min="8386" max="8386" width="9.85546875" style="94" customWidth="1"/>
    <col min="8387" max="8387" width="10.5703125" style="94" bestFit="1" customWidth="1"/>
    <col min="8388" max="8635" width="9.140625" style="94"/>
    <col min="8636" max="8636" width="7.85546875" style="94" customWidth="1"/>
    <col min="8637" max="8637" width="1.28515625" style="94" customWidth="1"/>
    <col min="8638" max="8638" width="73.28515625" style="94" customWidth="1"/>
    <col min="8639" max="8639" width="12.85546875" style="94" customWidth="1"/>
    <col min="8640" max="8641" width="13.7109375" style="94" customWidth="1"/>
    <col min="8642" max="8642" width="9.85546875" style="94" customWidth="1"/>
    <col min="8643" max="8643" width="10.5703125" style="94" bestFit="1" customWidth="1"/>
    <col min="8644" max="8891" width="9.140625" style="94"/>
    <col min="8892" max="8892" width="7.85546875" style="94" customWidth="1"/>
    <col min="8893" max="8893" width="1.28515625" style="94" customWidth="1"/>
    <col min="8894" max="8894" width="73.28515625" style="94" customWidth="1"/>
    <col min="8895" max="8895" width="12.85546875" style="94" customWidth="1"/>
    <col min="8896" max="8897" width="13.7109375" style="94" customWidth="1"/>
    <col min="8898" max="8898" width="9.85546875" style="94" customWidth="1"/>
    <col min="8899" max="8899" width="10.5703125" style="94" bestFit="1" customWidth="1"/>
    <col min="8900" max="9147" width="9.140625" style="94"/>
    <col min="9148" max="9148" width="7.85546875" style="94" customWidth="1"/>
    <col min="9149" max="9149" width="1.28515625" style="94" customWidth="1"/>
    <col min="9150" max="9150" width="73.28515625" style="94" customWidth="1"/>
    <col min="9151" max="9151" width="12.85546875" style="94" customWidth="1"/>
    <col min="9152" max="9153" width="13.7109375" style="94" customWidth="1"/>
    <col min="9154" max="9154" width="9.85546875" style="94" customWidth="1"/>
    <col min="9155" max="9155" width="10.5703125" style="94" bestFit="1" customWidth="1"/>
    <col min="9156" max="9403" width="9.140625" style="94"/>
    <col min="9404" max="9404" width="7.85546875" style="94" customWidth="1"/>
    <col min="9405" max="9405" width="1.28515625" style="94" customWidth="1"/>
    <col min="9406" max="9406" width="73.28515625" style="94" customWidth="1"/>
    <col min="9407" max="9407" width="12.85546875" style="94" customWidth="1"/>
    <col min="9408" max="9409" width="13.7109375" style="94" customWidth="1"/>
    <col min="9410" max="9410" width="9.85546875" style="94" customWidth="1"/>
    <col min="9411" max="9411" width="10.5703125" style="94" bestFit="1" customWidth="1"/>
    <col min="9412" max="9659" width="9.140625" style="94"/>
    <col min="9660" max="9660" width="7.85546875" style="94" customWidth="1"/>
    <col min="9661" max="9661" width="1.28515625" style="94" customWidth="1"/>
    <col min="9662" max="9662" width="73.28515625" style="94" customWidth="1"/>
    <col min="9663" max="9663" width="12.85546875" style="94" customWidth="1"/>
    <col min="9664" max="9665" width="13.7109375" style="94" customWidth="1"/>
    <col min="9666" max="9666" width="9.85546875" style="94" customWidth="1"/>
    <col min="9667" max="9667" width="10.5703125" style="94" bestFit="1" customWidth="1"/>
    <col min="9668" max="9915" width="9.140625" style="94"/>
    <col min="9916" max="9916" width="7.85546875" style="94" customWidth="1"/>
    <col min="9917" max="9917" width="1.28515625" style="94" customWidth="1"/>
    <col min="9918" max="9918" width="73.28515625" style="94" customWidth="1"/>
    <col min="9919" max="9919" width="12.85546875" style="94" customWidth="1"/>
    <col min="9920" max="9921" width="13.7109375" style="94" customWidth="1"/>
    <col min="9922" max="9922" width="9.85546875" style="94" customWidth="1"/>
    <col min="9923" max="9923" width="10.5703125" style="94" bestFit="1" customWidth="1"/>
    <col min="9924" max="10171" width="9.140625" style="94"/>
    <col min="10172" max="10172" width="7.85546875" style="94" customWidth="1"/>
    <col min="10173" max="10173" width="1.28515625" style="94" customWidth="1"/>
    <col min="10174" max="10174" width="73.28515625" style="94" customWidth="1"/>
    <col min="10175" max="10175" width="12.85546875" style="94" customWidth="1"/>
    <col min="10176" max="10177" width="13.7109375" style="94" customWidth="1"/>
    <col min="10178" max="10178" width="9.85546875" style="94" customWidth="1"/>
    <col min="10179" max="10179" width="10.5703125" style="94" bestFit="1" customWidth="1"/>
    <col min="10180" max="10427" width="9.140625" style="94"/>
    <col min="10428" max="10428" width="7.85546875" style="94" customWidth="1"/>
    <col min="10429" max="10429" width="1.28515625" style="94" customWidth="1"/>
    <col min="10430" max="10430" width="73.28515625" style="94" customWidth="1"/>
    <col min="10431" max="10431" width="12.85546875" style="94" customWidth="1"/>
    <col min="10432" max="10433" width="13.7109375" style="94" customWidth="1"/>
    <col min="10434" max="10434" width="9.85546875" style="94" customWidth="1"/>
    <col min="10435" max="10435" width="10.5703125" style="94" bestFit="1" customWidth="1"/>
    <col min="10436" max="10683" width="9.140625" style="94"/>
    <col min="10684" max="10684" width="7.85546875" style="94" customWidth="1"/>
    <col min="10685" max="10685" width="1.28515625" style="94" customWidth="1"/>
    <col min="10686" max="10686" width="73.28515625" style="94" customWidth="1"/>
    <col min="10687" max="10687" width="12.85546875" style="94" customWidth="1"/>
    <col min="10688" max="10689" width="13.7109375" style="94" customWidth="1"/>
    <col min="10690" max="10690" width="9.85546875" style="94" customWidth="1"/>
    <col min="10691" max="10691" width="10.5703125" style="94" bestFit="1" customWidth="1"/>
    <col min="10692" max="10939" width="9.140625" style="94"/>
    <col min="10940" max="10940" width="7.85546875" style="94" customWidth="1"/>
    <col min="10941" max="10941" width="1.28515625" style="94" customWidth="1"/>
    <col min="10942" max="10942" width="73.28515625" style="94" customWidth="1"/>
    <col min="10943" max="10943" width="12.85546875" style="94" customWidth="1"/>
    <col min="10944" max="10945" width="13.7109375" style="94" customWidth="1"/>
    <col min="10946" max="10946" width="9.85546875" style="94" customWidth="1"/>
    <col min="10947" max="10947" width="10.5703125" style="94" bestFit="1" customWidth="1"/>
    <col min="10948" max="11195" width="9.140625" style="94"/>
    <col min="11196" max="11196" width="7.85546875" style="94" customWidth="1"/>
    <col min="11197" max="11197" width="1.28515625" style="94" customWidth="1"/>
    <col min="11198" max="11198" width="73.28515625" style="94" customWidth="1"/>
    <col min="11199" max="11199" width="12.85546875" style="94" customWidth="1"/>
    <col min="11200" max="11201" width="13.7109375" style="94" customWidth="1"/>
    <col min="11202" max="11202" width="9.85546875" style="94" customWidth="1"/>
    <col min="11203" max="11203" width="10.5703125" style="94" bestFit="1" customWidth="1"/>
    <col min="11204" max="11451" width="9.140625" style="94"/>
    <col min="11452" max="11452" width="7.85546875" style="94" customWidth="1"/>
    <col min="11453" max="11453" width="1.28515625" style="94" customWidth="1"/>
    <col min="11454" max="11454" width="73.28515625" style="94" customWidth="1"/>
    <col min="11455" max="11455" width="12.85546875" style="94" customWidth="1"/>
    <col min="11456" max="11457" width="13.7109375" style="94" customWidth="1"/>
    <col min="11458" max="11458" width="9.85546875" style="94" customWidth="1"/>
    <col min="11459" max="11459" width="10.5703125" style="94" bestFit="1" customWidth="1"/>
    <col min="11460" max="11707" width="9.140625" style="94"/>
    <col min="11708" max="11708" width="7.85546875" style="94" customWidth="1"/>
    <col min="11709" max="11709" width="1.28515625" style="94" customWidth="1"/>
    <col min="11710" max="11710" width="73.28515625" style="94" customWidth="1"/>
    <col min="11711" max="11711" width="12.85546875" style="94" customWidth="1"/>
    <col min="11712" max="11713" width="13.7109375" style="94" customWidth="1"/>
    <col min="11714" max="11714" width="9.85546875" style="94" customWidth="1"/>
    <col min="11715" max="11715" width="10.5703125" style="94" bestFit="1" customWidth="1"/>
    <col min="11716" max="11963" width="9.140625" style="94"/>
    <col min="11964" max="11964" width="7.85546875" style="94" customWidth="1"/>
    <col min="11965" max="11965" width="1.28515625" style="94" customWidth="1"/>
    <col min="11966" max="11966" width="73.28515625" style="94" customWidth="1"/>
    <col min="11967" max="11967" width="12.85546875" style="94" customWidth="1"/>
    <col min="11968" max="11969" width="13.7109375" style="94" customWidth="1"/>
    <col min="11970" max="11970" width="9.85546875" style="94" customWidth="1"/>
    <col min="11971" max="11971" width="10.5703125" style="94" bestFit="1" customWidth="1"/>
    <col min="11972" max="12219" width="9.140625" style="94"/>
    <col min="12220" max="12220" width="7.85546875" style="94" customWidth="1"/>
    <col min="12221" max="12221" width="1.28515625" style="94" customWidth="1"/>
    <col min="12222" max="12222" width="73.28515625" style="94" customWidth="1"/>
    <col min="12223" max="12223" width="12.85546875" style="94" customWidth="1"/>
    <col min="12224" max="12225" width="13.7109375" style="94" customWidth="1"/>
    <col min="12226" max="12226" width="9.85546875" style="94" customWidth="1"/>
    <col min="12227" max="12227" width="10.5703125" style="94" bestFit="1" customWidth="1"/>
    <col min="12228" max="12475" width="9.140625" style="94"/>
    <col min="12476" max="12476" width="7.85546875" style="94" customWidth="1"/>
    <col min="12477" max="12477" width="1.28515625" style="94" customWidth="1"/>
    <col min="12478" max="12478" width="73.28515625" style="94" customWidth="1"/>
    <col min="12479" max="12479" width="12.85546875" style="94" customWidth="1"/>
    <col min="12480" max="12481" width="13.7109375" style="94" customWidth="1"/>
    <col min="12482" max="12482" width="9.85546875" style="94" customWidth="1"/>
    <col min="12483" max="12483" width="10.5703125" style="94" bestFit="1" customWidth="1"/>
    <col min="12484" max="12731" width="9.140625" style="94"/>
    <col min="12732" max="12732" width="7.85546875" style="94" customWidth="1"/>
    <col min="12733" max="12733" width="1.28515625" style="94" customWidth="1"/>
    <col min="12734" max="12734" width="73.28515625" style="94" customWidth="1"/>
    <col min="12735" max="12735" width="12.85546875" style="94" customWidth="1"/>
    <col min="12736" max="12737" width="13.7109375" style="94" customWidth="1"/>
    <col min="12738" max="12738" width="9.85546875" style="94" customWidth="1"/>
    <col min="12739" max="12739" width="10.5703125" style="94" bestFit="1" customWidth="1"/>
    <col min="12740" max="12987" width="9.140625" style="94"/>
    <col min="12988" max="12988" width="7.85546875" style="94" customWidth="1"/>
    <col min="12989" max="12989" width="1.28515625" style="94" customWidth="1"/>
    <col min="12990" max="12990" width="73.28515625" style="94" customWidth="1"/>
    <col min="12991" max="12991" width="12.85546875" style="94" customWidth="1"/>
    <col min="12992" max="12993" width="13.7109375" style="94" customWidth="1"/>
    <col min="12994" max="12994" width="9.85546875" style="94" customWidth="1"/>
    <col min="12995" max="12995" width="10.5703125" style="94" bestFit="1" customWidth="1"/>
    <col min="12996" max="13243" width="9.140625" style="94"/>
    <col min="13244" max="13244" width="7.85546875" style="94" customWidth="1"/>
    <col min="13245" max="13245" width="1.28515625" style="94" customWidth="1"/>
    <col min="13246" max="13246" width="73.28515625" style="94" customWidth="1"/>
    <col min="13247" max="13247" width="12.85546875" style="94" customWidth="1"/>
    <col min="13248" max="13249" width="13.7109375" style="94" customWidth="1"/>
    <col min="13250" max="13250" width="9.85546875" style="94" customWidth="1"/>
    <col min="13251" max="13251" width="10.5703125" style="94" bestFit="1" customWidth="1"/>
    <col min="13252" max="13499" width="9.140625" style="94"/>
    <col min="13500" max="13500" width="7.85546875" style="94" customWidth="1"/>
    <col min="13501" max="13501" width="1.28515625" style="94" customWidth="1"/>
    <col min="13502" max="13502" width="73.28515625" style="94" customWidth="1"/>
    <col min="13503" max="13503" width="12.85546875" style="94" customWidth="1"/>
    <col min="13504" max="13505" width="13.7109375" style="94" customWidth="1"/>
    <col min="13506" max="13506" width="9.85546875" style="94" customWidth="1"/>
    <col min="13507" max="13507" width="10.5703125" style="94" bestFit="1" customWidth="1"/>
    <col min="13508" max="13755" width="9.140625" style="94"/>
    <col min="13756" max="13756" width="7.85546875" style="94" customWidth="1"/>
    <col min="13757" max="13757" width="1.28515625" style="94" customWidth="1"/>
    <col min="13758" max="13758" width="73.28515625" style="94" customWidth="1"/>
    <col min="13759" max="13759" width="12.85546875" style="94" customWidth="1"/>
    <col min="13760" max="13761" width="13.7109375" style="94" customWidth="1"/>
    <col min="13762" max="13762" width="9.85546875" style="94" customWidth="1"/>
    <col min="13763" max="13763" width="10.5703125" style="94" bestFit="1" customWidth="1"/>
    <col min="13764" max="14011" width="9.140625" style="94"/>
    <col min="14012" max="14012" width="7.85546875" style="94" customWidth="1"/>
    <col min="14013" max="14013" width="1.28515625" style="94" customWidth="1"/>
    <col min="14014" max="14014" width="73.28515625" style="94" customWidth="1"/>
    <col min="14015" max="14015" width="12.85546875" style="94" customWidth="1"/>
    <col min="14016" max="14017" width="13.7109375" style="94" customWidth="1"/>
    <col min="14018" max="14018" width="9.85546875" style="94" customWidth="1"/>
    <col min="14019" max="14019" width="10.5703125" style="94" bestFit="1" customWidth="1"/>
    <col min="14020" max="14267" width="9.140625" style="94"/>
    <col min="14268" max="14268" width="7.85546875" style="94" customWidth="1"/>
    <col min="14269" max="14269" width="1.28515625" style="94" customWidth="1"/>
    <col min="14270" max="14270" width="73.28515625" style="94" customWidth="1"/>
    <col min="14271" max="14271" width="12.85546875" style="94" customWidth="1"/>
    <col min="14272" max="14273" width="13.7109375" style="94" customWidth="1"/>
    <col min="14274" max="14274" width="9.85546875" style="94" customWidth="1"/>
    <col min="14275" max="14275" width="10.5703125" style="94" bestFit="1" customWidth="1"/>
    <col min="14276" max="14523" width="9.140625" style="94"/>
    <col min="14524" max="14524" width="7.85546875" style="94" customWidth="1"/>
    <col min="14525" max="14525" width="1.28515625" style="94" customWidth="1"/>
    <col min="14526" max="14526" width="73.28515625" style="94" customWidth="1"/>
    <col min="14527" max="14527" width="12.85546875" style="94" customWidth="1"/>
    <col min="14528" max="14529" width="13.7109375" style="94" customWidth="1"/>
    <col min="14530" max="14530" width="9.85546875" style="94" customWidth="1"/>
    <col min="14531" max="14531" width="10.5703125" style="94" bestFit="1" customWidth="1"/>
    <col min="14532" max="14779" width="9.140625" style="94"/>
    <col min="14780" max="14780" width="7.85546875" style="94" customWidth="1"/>
    <col min="14781" max="14781" width="1.28515625" style="94" customWidth="1"/>
    <col min="14782" max="14782" width="73.28515625" style="94" customWidth="1"/>
    <col min="14783" max="14783" width="12.85546875" style="94" customWidth="1"/>
    <col min="14784" max="14785" width="13.7109375" style="94" customWidth="1"/>
    <col min="14786" max="14786" width="9.85546875" style="94" customWidth="1"/>
    <col min="14787" max="14787" width="10.5703125" style="94" bestFit="1" customWidth="1"/>
    <col min="14788" max="15035" width="9.140625" style="94"/>
    <col min="15036" max="15036" width="7.85546875" style="94" customWidth="1"/>
    <col min="15037" max="15037" width="1.28515625" style="94" customWidth="1"/>
    <col min="15038" max="15038" width="73.28515625" style="94" customWidth="1"/>
    <col min="15039" max="15039" width="12.85546875" style="94" customWidth="1"/>
    <col min="15040" max="15041" width="13.7109375" style="94" customWidth="1"/>
    <col min="15042" max="15042" width="9.85546875" style="94" customWidth="1"/>
    <col min="15043" max="15043" width="10.5703125" style="94" bestFit="1" customWidth="1"/>
    <col min="15044" max="15291" width="9.140625" style="94"/>
    <col min="15292" max="15292" width="7.85546875" style="94" customWidth="1"/>
    <col min="15293" max="15293" width="1.28515625" style="94" customWidth="1"/>
    <col min="15294" max="15294" width="73.28515625" style="94" customWidth="1"/>
    <col min="15295" max="15295" width="12.85546875" style="94" customWidth="1"/>
    <col min="15296" max="15297" width="13.7109375" style="94" customWidth="1"/>
    <col min="15298" max="15298" width="9.85546875" style="94" customWidth="1"/>
    <col min="15299" max="15299" width="10.5703125" style="94" bestFit="1" customWidth="1"/>
    <col min="15300" max="15547" width="9.140625" style="94"/>
    <col min="15548" max="15548" width="7.85546875" style="94" customWidth="1"/>
    <col min="15549" max="15549" width="1.28515625" style="94" customWidth="1"/>
    <col min="15550" max="15550" width="73.28515625" style="94" customWidth="1"/>
    <col min="15551" max="15551" width="12.85546875" style="94" customWidth="1"/>
    <col min="15552" max="15553" width="13.7109375" style="94" customWidth="1"/>
    <col min="15554" max="15554" width="9.85546875" style="94" customWidth="1"/>
    <col min="15555" max="15555" width="10.5703125" style="94" bestFit="1" customWidth="1"/>
    <col min="15556" max="15803" width="9.140625" style="94"/>
    <col min="15804" max="15804" width="7.85546875" style="94" customWidth="1"/>
    <col min="15805" max="15805" width="1.28515625" style="94" customWidth="1"/>
    <col min="15806" max="15806" width="73.28515625" style="94" customWidth="1"/>
    <col min="15807" max="15807" width="12.85546875" style="94" customWidth="1"/>
    <col min="15808" max="15809" width="13.7109375" style="94" customWidth="1"/>
    <col min="15810" max="15810" width="9.85546875" style="94" customWidth="1"/>
    <col min="15811" max="15811" width="10.5703125" style="94" bestFit="1" customWidth="1"/>
    <col min="15812" max="16059" width="9.140625" style="94"/>
    <col min="16060" max="16060" width="7.85546875" style="94" customWidth="1"/>
    <col min="16061" max="16061" width="1.28515625" style="94" customWidth="1"/>
    <col min="16062" max="16062" width="73.28515625" style="94" customWidth="1"/>
    <col min="16063" max="16063" width="12.85546875" style="94" customWidth="1"/>
    <col min="16064" max="16065" width="13.7109375" style="94" customWidth="1"/>
    <col min="16066" max="16066" width="9.85546875" style="94" customWidth="1"/>
    <col min="16067" max="16067" width="10.5703125" style="94" bestFit="1" customWidth="1"/>
    <col min="16068" max="16384" width="9.140625" style="94"/>
  </cols>
  <sheetData>
    <row r="6" spans="1:6" s="100" customFormat="1" ht="19.5" x14ac:dyDescent="0.35">
      <c r="A6" s="305" t="s">
        <v>66</v>
      </c>
      <c r="B6" s="305"/>
      <c r="C6" s="305"/>
      <c r="D6" s="305"/>
      <c r="E6" s="305"/>
    </row>
    <row r="7" spans="1:6" s="100" customFormat="1" x14ac:dyDescent="0.35"/>
    <row r="8" spans="1:6" s="100" customFormat="1" ht="17.25" x14ac:dyDescent="0.35">
      <c r="A8" s="306" t="s">
        <v>148</v>
      </c>
      <c r="B8" s="306"/>
      <c r="C8" s="306"/>
      <c r="D8" s="306"/>
      <c r="E8" s="306"/>
      <c r="F8" s="142"/>
    </row>
    <row r="9" spans="1:6" s="100" customFormat="1" ht="17.25" x14ac:dyDescent="0.35">
      <c r="A9" s="306" t="s">
        <v>182</v>
      </c>
      <c r="B9" s="306"/>
      <c r="C9" s="306"/>
      <c r="D9" s="306"/>
      <c r="E9" s="306"/>
    </row>
    <row r="10" spans="1:6" ht="16.5" customHeight="1" x14ac:dyDescent="0.35">
      <c r="A10" s="307" t="s">
        <v>0</v>
      </c>
      <c r="B10" s="307"/>
      <c r="C10" s="307"/>
      <c r="D10" s="307"/>
      <c r="E10" s="307"/>
      <c r="F10" s="143"/>
    </row>
    <row r="11" spans="1:6" ht="15.75" thickBot="1" x14ac:dyDescent="0.4"/>
    <row r="12" spans="1:6" s="100" customFormat="1" ht="12.75" customHeight="1" x14ac:dyDescent="0.35">
      <c r="A12" s="258"/>
      <c r="B12" s="262"/>
      <c r="C12" s="259" t="s">
        <v>81</v>
      </c>
      <c r="D12" s="260" t="s">
        <v>167</v>
      </c>
      <c r="E12" s="261" t="s">
        <v>140</v>
      </c>
    </row>
    <row r="13" spans="1:6" s="100" customFormat="1" ht="12.75" customHeight="1" x14ac:dyDescent="0.35">
      <c r="A13" s="110"/>
      <c r="B13" s="186"/>
      <c r="C13" s="207"/>
      <c r="D13" s="219"/>
      <c r="E13" s="263"/>
      <c r="F13" s="48"/>
    </row>
    <row r="14" spans="1:6" s="100" customFormat="1" ht="12.75" customHeight="1" x14ac:dyDescent="0.35">
      <c r="A14" s="110"/>
      <c r="B14" s="185" t="s">
        <v>82</v>
      </c>
      <c r="C14" s="187"/>
      <c r="D14" s="159">
        <f>+D15+D16+D25+D32</f>
        <v>7673964.6091208505</v>
      </c>
      <c r="E14" s="160">
        <f>+E15+E16+E25+E32</f>
        <v>4536709.18</v>
      </c>
    </row>
    <row r="15" spans="1:6" ht="12.75" customHeight="1" x14ac:dyDescent="0.35">
      <c r="A15" s="108"/>
      <c r="B15" s="185" t="s">
        <v>83</v>
      </c>
      <c r="C15" s="187"/>
      <c r="D15" s="188">
        <f>+'p&amp;l'!E49</f>
        <v>8361967</v>
      </c>
      <c r="E15" s="189">
        <f>+'p&amp;l'!F49</f>
        <v>8924770</v>
      </c>
    </row>
    <row r="16" spans="1:6" ht="12.75" customHeight="1" x14ac:dyDescent="0.35">
      <c r="A16" s="108"/>
      <c r="B16" s="185" t="s">
        <v>203</v>
      </c>
      <c r="C16" s="187"/>
      <c r="D16" s="188">
        <f>+SUM(D17:D24)</f>
        <v>2951996.33912085</v>
      </c>
      <c r="E16" s="189">
        <f>+SUM(E17:E24)</f>
        <v>292237.75311068865</v>
      </c>
    </row>
    <row r="17" spans="1:5" ht="12.75" customHeight="1" x14ac:dyDescent="0.35">
      <c r="A17" s="108"/>
      <c r="B17" s="190" t="s">
        <v>84</v>
      </c>
      <c r="C17" s="207" t="s">
        <v>150</v>
      </c>
      <c r="D17" s="25">
        <v>816815</v>
      </c>
      <c r="E17" s="163">
        <v>815963</v>
      </c>
    </row>
    <row r="18" spans="1:5" ht="12.75" customHeight="1" x14ac:dyDescent="0.35">
      <c r="A18" s="108"/>
      <c r="B18" s="190" t="s">
        <v>85</v>
      </c>
      <c r="C18" s="207" t="s">
        <v>125</v>
      </c>
      <c r="D18" s="25">
        <f>36339+1</f>
        <v>36340</v>
      </c>
      <c r="E18" s="163">
        <v>95017</v>
      </c>
    </row>
    <row r="19" spans="1:5" ht="12.75" customHeight="1" x14ac:dyDescent="0.35">
      <c r="A19" s="108"/>
      <c r="B19" s="192" t="s">
        <v>160</v>
      </c>
      <c r="C19" s="207" t="s">
        <v>122</v>
      </c>
      <c r="D19" s="25">
        <v>5480</v>
      </c>
      <c r="E19" s="163">
        <v>53950</v>
      </c>
    </row>
    <row r="20" spans="1:5" ht="12.75" customHeight="1" x14ac:dyDescent="0.35">
      <c r="A20" s="108"/>
      <c r="B20" s="192" t="s">
        <v>114</v>
      </c>
      <c r="C20" s="207" t="s">
        <v>120</v>
      </c>
      <c r="D20" s="284">
        <v>88882</v>
      </c>
      <c r="E20" s="163">
        <v>6700</v>
      </c>
    </row>
    <row r="21" spans="1:5" s="100" customFormat="1" ht="12.75" customHeight="1" x14ac:dyDescent="0.35">
      <c r="A21" s="110"/>
      <c r="B21" s="190" t="s">
        <v>86</v>
      </c>
      <c r="C21" s="193"/>
      <c r="D21" s="25">
        <v>-4820</v>
      </c>
      <c r="E21" s="163">
        <v>-3630</v>
      </c>
    </row>
    <row r="22" spans="1:5" s="100" customFormat="1" ht="12.75" customHeight="1" x14ac:dyDescent="0.35">
      <c r="A22" s="110"/>
      <c r="B22" s="190" t="s">
        <v>87</v>
      </c>
      <c r="C22" s="207"/>
      <c r="D22" s="25">
        <v>44755</v>
      </c>
      <c r="E22" s="163">
        <v>27009</v>
      </c>
    </row>
    <row r="23" spans="1:5" s="100" customFormat="1" ht="12.75" customHeight="1" x14ac:dyDescent="0.35">
      <c r="A23" s="110"/>
      <c r="B23" s="190" t="s">
        <v>88</v>
      </c>
      <c r="C23" s="207"/>
      <c r="D23" s="25">
        <v>1964544.33912085</v>
      </c>
      <c r="E23" s="163">
        <v>-708404.24688931135</v>
      </c>
    </row>
    <row r="24" spans="1:5" s="100" customFormat="1" ht="12.75" customHeight="1" x14ac:dyDescent="0.35">
      <c r="A24" s="110"/>
      <c r="B24" s="190" t="s">
        <v>115</v>
      </c>
      <c r="C24" s="207"/>
      <c r="D24" s="282">
        <v>0</v>
      </c>
      <c r="E24" s="163">
        <v>5633</v>
      </c>
    </row>
    <row r="25" spans="1:5" ht="12.75" customHeight="1" x14ac:dyDescent="0.35">
      <c r="A25" s="108"/>
      <c r="B25" s="185" t="s">
        <v>194</v>
      </c>
      <c r="C25" s="187"/>
      <c r="D25" s="246">
        <f>+SUM(D26:D30)</f>
        <v>-1887626.94</v>
      </c>
      <c r="E25" s="264">
        <f>+SUM(E26:E30)</f>
        <v>-2262967.6631106883</v>
      </c>
    </row>
    <row r="26" spans="1:5" ht="12.75" customHeight="1" x14ac:dyDescent="0.35">
      <c r="A26" s="108"/>
      <c r="B26" s="190" t="s">
        <v>89</v>
      </c>
      <c r="C26" s="207"/>
      <c r="D26" s="191">
        <v>-651087</v>
      </c>
      <c r="E26" s="163">
        <v>-1068</v>
      </c>
    </row>
    <row r="27" spans="1:5" ht="12.75" customHeight="1" x14ac:dyDescent="0.35">
      <c r="A27" s="108"/>
      <c r="B27" s="190" t="s">
        <v>90</v>
      </c>
      <c r="C27" s="193"/>
      <c r="D27" s="191">
        <f>-2178289.94-2</f>
        <v>-2178291.94</v>
      </c>
      <c r="E27" s="163">
        <v>-2235327.9295054306</v>
      </c>
    </row>
    <row r="28" spans="1:5" ht="12.75" customHeight="1" x14ac:dyDescent="0.35">
      <c r="A28" s="110"/>
      <c r="B28" s="190" t="s">
        <v>91</v>
      </c>
      <c r="C28" s="193"/>
      <c r="D28" s="191">
        <v>15887</v>
      </c>
      <c r="E28" s="163">
        <v>172101.76000000001</v>
      </c>
    </row>
    <row r="29" spans="1:5" s="100" customFormat="1" ht="12.75" customHeight="1" x14ac:dyDescent="0.35">
      <c r="A29" s="110"/>
      <c r="B29" s="190" t="s">
        <v>92</v>
      </c>
      <c r="C29" s="193"/>
      <c r="D29" s="191">
        <v>925865</v>
      </c>
      <c r="E29" s="163">
        <v>-50720</v>
      </c>
    </row>
    <row r="30" spans="1:5" ht="12.75" customHeight="1" x14ac:dyDescent="0.35">
      <c r="A30" s="110"/>
      <c r="B30" s="190" t="s">
        <v>93</v>
      </c>
      <c r="C30" s="193"/>
      <c r="D30" s="282">
        <v>0</v>
      </c>
      <c r="E30" s="163">
        <v>-147953.49360525771</v>
      </c>
    </row>
    <row r="31" spans="1:5" ht="12.75" customHeight="1" x14ac:dyDescent="0.35">
      <c r="A31" s="110"/>
      <c r="B31" s="190"/>
      <c r="C31" s="193"/>
      <c r="D31" s="191"/>
      <c r="E31" s="163"/>
    </row>
    <row r="32" spans="1:5" ht="12.75" customHeight="1" x14ac:dyDescent="0.35">
      <c r="A32" s="108"/>
      <c r="B32" s="185" t="s">
        <v>195</v>
      </c>
      <c r="C32" s="187"/>
      <c r="D32" s="164">
        <f>+SUM(D33:D35)</f>
        <v>-1752371.79</v>
      </c>
      <c r="E32" s="162">
        <f>+SUM(E33:E35)</f>
        <v>-2417330.91</v>
      </c>
    </row>
    <row r="33" spans="1:5" ht="12.75" customHeight="1" x14ac:dyDescent="0.35">
      <c r="A33" s="108"/>
      <c r="B33" s="190" t="s">
        <v>94</v>
      </c>
      <c r="C33" s="193"/>
      <c r="D33" s="191">
        <v>-44755</v>
      </c>
      <c r="E33" s="163">
        <v>-27009</v>
      </c>
    </row>
    <row r="34" spans="1:5" ht="12.75" customHeight="1" x14ac:dyDescent="0.35">
      <c r="A34" s="108"/>
      <c r="B34" s="190" t="s">
        <v>95</v>
      </c>
      <c r="C34" s="193"/>
      <c r="D34" s="191">
        <v>3770</v>
      </c>
      <c r="E34" s="163">
        <v>637</v>
      </c>
    </row>
    <row r="35" spans="1:5" ht="12.75" customHeight="1" x14ac:dyDescent="0.35">
      <c r="A35" s="108"/>
      <c r="B35" s="190" t="s">
        <v>96</v>
      </c>
      <c r="C35" s="193"/>
      <c r="D35" s="191">
        <v>-1711386.79</v>
      </c>
      <c r="E35" s="163">
        <v>-2390958.91</v>
      </c>
    </row>
    <row r="36" spans="1:5" ht="12.75" customHeight="1" x14ac:dyDescent="0.35">
      <c r="A36" s="108"/>
      <c r="B36" s="194"/>
      <c r="C36" s="193"/>
      <c r="D36" s="195"/>
      <c r="E36" s="270"/>
    </row>
    <row r="37" spans="1:5" ht="12.75" customHeight="1" x14ac:dyDescent="0.35">
      <c r="A37" s="108"/>
      <c r="B37" s="185" t="s">
        <v>97</v>
      </c>
      <c r="C37" s="187"/>
      <c r="D37" s="159">
        <f>+D38+D43</f>
        <v>-1174584</v>
      </c>
      <c r="E37" s="271">
        <f>+E38+E43</f>
        <v>-3912923</v>
      </c>
    </row>
    <row r="38" spans="1:5" ht="12.75" customHeight="1" x14ac:dyDescent="0.35">
      <c r="A38" s="108"/>
      <c r="B38" s="185" t="s">
        <v>196</v>
      </c>
      <c r="C38" s="187"/>
      <c r="D38" s="188">
        <f>+SUM(D39:D42)</f>
        <v>-1174474</v>
      </c>
      <c r="E38" s="272">
        <f>+SUM(E39:E42)</f>
        <v>-3912923</v>
      </c>
    </row>
    <row r="39" spans="1:5" ht="12.75" customHeight="1" x14ac:dyDescent="0.35">
      <c r="A39" s="108"/>
      <c r="B39" s="196" t="s">
        <v>98</v>
      </c>
      <c r="C39" s="207" t="s">
        <v>123</v>
      </c>
      <c r="D39" s="191">
        <v>-100000</v>
      </c>
      <c r="E39" s="273">
        <v>-200000</v>
      </c>
    </row>
    <row r="40" spans="1:5" ht="12.75" customHeight="1" x14ac:dyDescent="0.35">
      <c r="A40" s="108"/>
      <c r="B40" s="196" t="s">
        <v>99</v>
      </c>
      <c r="C40" s="207" t="s">
        <v>119</v>
      </c>
      <c r="D40" s="191">
        <v>-22416</v>
      </c>
      <c r="E40" s="163">
        <v>-15127</v>
      </c>
    </row>
    <row r="41" spans="1:5" ht="12.75" customHeight="1" x14ac:dyDescent="0.35">
      <c r="A41" s="108"/>
      <c r="B41" s="196" t="s">
        <v>100</v>
      </c>
      <c r="C41" s="207" t="s">
        <v>120</v>
      </c>
      <c r="D41" s="195">
        <v>-1052058</v>
      </c>
      <c r="E41" s="197">
        <v>-674489</v>
      </c>
    </row>
    <row r="42" spans="1:5" ht="12.75" customHeight="1" x14ac:dyDescent="0.35">
      <c r="A42" s="108"/>
      <c r="B42" s="190" t="s">
        <v>101</v>
      </c>
      <c r="C42" s="207"/>
      <c r="D42" s="282">
        <v>0</v>
      </c>
      <c r="E42" s="163">
        <v>-3023307</v>
      </c>
    </row>
    <row r="43" spans="1:5" ht="12.75" customHeight="1" x14ac:dyDescent="0.35">
      <c r="A43" s="108"/>
      <c r="B43" s="198" t="s">
        <v>197</v>
      </c>
      <c r="C43" s="207"/>
      <c r="D43" s="164">
        <f>+D44</f>
        <v>-110</v>
      </c>
      <c r="E43" s="265">
        <f>+E44</f>
        <v>0</v>
      </c>
    </row>
    <row r="44" spans="1:5" ht="12.75" customHeight="1" x14ac:dyDescent="0.35">
      <c r="A44" s="108"/>
      <c r="B44" s="196" t="s">
        <v>100</v>
      </c>
      <c r="C44" s="207"/>
      <c r="D44" s="191">
        <v>-110</v>
      </c>
      <c r="E44" s="274">
        <v>0</v>
      </c>
    </row>
    <row r="45" spans="1:5" ht="12.75" customHeight="1" x14ac:dyDescent="0.35">
      <c r="A45" s="108"/>
      <c r="B45" s="196"/>
      <c r="C45" s="193"/>
      <c r="D45" s="191"/>
      <c r="E45" s="273"/>
    </row>
    <row r="46" spans="1:5" ht="12.75" customHeight="1" x14ac:dyDescent="0.35">
      <c r="A46" s="108"/>
      <c r="B46" s="185" t="s">
        <v>102</v>
      </c>
      <c r="C46" s="187"/>
      <c r="D46" s="280">
        <f>+D47+D50+D55</f>
        <v>-2288828</v>
      </c>
      <c r="E46" s="275">
        <f>+E47+E50+E55</f>
        <v>-2056737.58</v>
      </c>
    </row>
    <row r="47" spans="1:5" ht="12.75" customHeight="1" x14ac:dyDescent="0.35">
      <c r="A47" s="108"/>
      <c r="B47" s="185" t="s">
        <v>103</v>
      </c>
      <c r="C47" s="207" t="s">
        <v>127</v>
      </c>
      <c r="D47" s="188">
        <f>+SUM(D48:D49)</f>
        <v>-23510</v>
      </c>
      <c r="E47" s="272">
        <f>+SUM(E48:E49)</f>
        <v>26818</v>
      </c>
    </row>
    <row r="48" spans="1:5" ht="12.75" customHeight="1" x14ac:dyDescent="0.35">
      <c r="A48" s="108"/>
      <c r="B48" s="196" t="s">
        <v>104</v>
      </c>
      <c r="C48" s="207"/>
      <c r="D48" s="199">
        <v>-101250</v>
      </c>
      <c r="E48" s="276">
        <v>-61814</v>
      </c>
    </row>
    <row r="49" spans="1:5" ht="12.75" customHeight="1" x14ac:dyDescent="0.35">
      <c r="A49" s="108"/>
      <c r="B49" s="190" t="s">
        <v>105</v>
      </c>
      <c r="C49" s="207"/>
      <c r="D49" s="191">
        <v>77740</v>
      </c>
      <c r="E49" s="273">
        <v>88632</v>
      </c>
    </row>
    <row r="50" spans="1:5" ht="12.75" customHeight="1" x14ac:dyDescent="0.35">
      <c r="A50" s="108"/>
      <c r="B50" s="185" t="s">
        <v>106</v>
      </c>
      <c r="C50" s="193"/>
      <c r="D50" s="200">
        <f>+D51+D52</f>
        <v>4483</v>
      </c>
      <c r="E50" s="277">
        <f>+E51+E52</f>
        <v>-20100.579999999987</v>
      </c>
    </row>
    <row r="51" spans="1:5" ht="12.75" customHeight="1" x14ac:dyDescent="0.35">
      <c r="A51" s="108"/>
      <c r="B51" s="196" t="s">
        <v>107</v>
      </c>
      <c r="C51" s="207"/>
      <c r="D51" s="244">
        <v>0</v>
      </c>
      <c r="E51" s="278">
        <v>0</v>
      </c>
    </row>
    <row r="52" spans="1:5" ht="12.75" customHeight="1" x14ac:dyDescent="0.35">
      <c r="A52" s="108"/>
      <c r="B52" s="201" t="s">
        <v>13</v>
      </c>
      <c r="C52" s="207"/>
      <c r="D52" s="199">
        <f>+SUM(D53:D54)</f>
        <v>4483</v>
      </c>
      <c r="E52" s="276">
        <f>+SUM(E53:E54)</f>
        <v>-20100.579999999987</v>
      </c>
    </row>
    <row r="53" spans="1:5" ht="12.75" customHeight="1" x14ac:dyDescent="0.35">
      <c r="A53" s="108"/>
      <c r="B53" s="243" t="s">
        <v>159</v>
      </c>
      <c r="C53" s="207"/>
      <c r="D53" s="199">
        <v>4483</v>
      </c>
      <c r="E53" s="276">
        <v>-3283</v>
      </c>
    </row>
    <row r="54" spans="1:5" ht="12.75" customHeight="1" x14ac:dyDescent="0.35">
      <c r="A54" s="108"/>
      <c r="B54" s="245" t="s">
        <v>158</v>
      </c>
      <c r="C54" s="202"/>
      <c r="D54" s="283">
        <v>0</v>
      </c>
      <c r="E54" s="276">
        <v>-16817.579999999987</v>
      </c>
    </row>
    <row r="55" spans="1:5" ht="12.75" customHeight="1" x14ac:dyDescent="0.35">
      <c r="A55" s="108"/>
      <c r="B55" s="198" t="s">
        <v>108</v>
      </c>
      <c r="C55" s="207"/>
      <c r="D55" s="200">
        <f>+D56</f>
        <v>-2269801</v>
      </c>
      <c r="E55" s="277">
        <f>+E56</f>
        <v>-2063455</v>
      </c>
    </row>
    <row r="56" spans="1:5" ht="12.75" customHeight="1" x14ac:dyDescent="0.35">
      <c r="A56" s="108"/>
      <c r="B56" s="196" t="s">
        <v>109</v>
      </c>
      <c r="C56" s="207" t="s">
        <v>127</v>
      </c>
      <c r="D56" s="199">
        <f>-2269802+1</f>
        <v>-2269801</v>
      </c>
      <c r="E56" s="276">
        <v>-2063455</v>
      </c>
    </row>
    <row r="57" spans="1:5" ht="12.75" customHeight="1" x14ac:dyDescent="0.35">
      <c r="A57" s="108"/>
      <c r="B57" s="196"/>
      <c r="C57" s="193"/>
      <c r="D57" s="281"/>
      <c r="E57" s="279"/>
    </row>
    <row r="58" spans="1:5" s="133" customFormat="1" ht="12.75" customHeight="1" x14ac:dyDescent="0.35">
      <c r="A58" s="132"/>
      <c r="B58" s="185" t="s">
        <v>110</v>
      </c>
      <c r="C58" s="187"/>
      <c r="D58" s="280">
        <f>+D14+D37+D46</f>
        <v>4210552.6091208505</v>
      </c>
      <c r="E58" s="275">
        <f>+E14+E37+E46</f>
        <v>-1432951.4000000004</v>
      </c>
    </row>
    <row r="59" spans="1:5" s="133" customFormat="1" x14ac:dyDescent="0.35">
      <c r="A59" s="110"/>
      <c r="B59" s="190" t="s">
        <v>111</v>
      </c>
      <c r="C59" s="193"/>
      <c r="D59" s="195">
        <v>16542588</v>
      </c>
      <c r="E59" s="197">
        <v>17975539.670000002</v>
      </c>
    </row>
    <row r="60" spans="1:5" s="100" customFormat="1" ht="15.75" thickBot="1" x14ac:dyDescent="0.4">
      <c r="A60" s="128"/>
      <c r="B60" s="203" t="s">
        <v>112</v>
      </c>
      <c r="C60" s="204"/>
      <c r="D60" s="205">
        <v>20753141</v>
      </c>
      <c r="E60" s="206">
        <v>16542588</v>
      </c>
    </row>
    <row r="61" spans="1:5" x14ac:dyDescent="0.35">
      <c r="A61" s="48"/>
    </row>
    <row r="62" spans="1:5" ht="27" customHeight="1" x14ac:dyDescent="0.35">
      <c r="A62" s="308" t="s">
        <v>198</v>
      </c>
      <c r="B62" s="308"/>
      <c r="C62" s="308"/>
      <c r="D62" s="308"/>
      <c r="E62" s="308"/>
    </row>
    <row r="63" spans="1:5" ht="15.75" customHeight="1" x14ac:dyDescent="0.35">
      <c r="A63" s="308"/>
      <c r="B63" s="308"/>
      <c r="C63" s="308"/>
      <c r="D63" s="308"/>
      <c r="E63" s="308"/>
    </row>
    <row r="64" spans="1:5" x14ac:dyDescent="0.35">
      <c r="A64" s="134"/>
      <c r="B64" s="102"/>
      <c r="C64" s="102"/>
      <c r="D64" s="102"/>
      <c r="E64" s="102"/>
    </row>
    <row r="66" spans="4:4" x14ac:dyDescent="0.35">
      <c r="D66" s="130"/>
    </row>
  </sheetData>
  <mergeCells count="5">
    <mergeCell ref="A62:E63"/>
    <mergeCell ref="A6:E6"/>
    <mergeCell ref="A8:E8"/>
    <mergeCell ref="A9:E9"/>
    <mergeCell ref="A10:E10"/>
  </mergeCells>
  <printOptions horizontalCentered="1"/>
  <pageMargins left="0.35433070866141736" right="0.35433070866141736" top="1.3779527559055118" bottom="0.98425196850393704" header="0.51181102362204722" footer="0.51181102362204722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2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3.xml><?xml version="1.0" encoding="utf-8"?>
<DAEMSEngagementItemInfo xmlns="http://schemas.microsoft.com/DAEMSEngagementItemInfoXML">
  <EngagementID>5000945861</EngagementID>
  <LogicalEMSServerID>8049440004937129010</LogicalEMSServerID>
  <WorkingPaperID>3215712842200004094</WorkingPaperID>
</DAEMSEngagementItemInfo>
</file>

<file path=customXml/itemProps1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customXml/itemProps3.xml><?xml version="1.0" encoding="utf-8"?>
<ds:datastoreItem xmlns:ds="http://schemas.openxmlformats.org/officeDocument/2006/customXml" ds:itemID="{804B7A60-8A8A-4F83-AD31-BE2860BFD64D}">
  <ds:schemaRefs>
    <ds:schemaRef ds:uri="http://schemas.microsoft.com/DAEMSEngagementItemInfoXM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</vt:lpstr>
      <vt:lpstr>p&amp;l</vt:lpstr>
      <vt:lpstr>SORIE</vt:lpstr>
      <vt:lpstr>Total Patrimonio</vt:lpstr>
      <vt:lpstr>EFE</vt:lpstr>
      <vt:lpstr>'balance '!Área_de_impresión</vt:lpstr>
      <vt:lpstr>EFE!Área_de_impresión</vt:lpstr>
      <vt:lpstr>'p&amp;l'!Área_de_impresión</vt:lpstr>
      <vt:lpstr>SORIE!Área_de_impresión</vt:lpstr>
      <vt:lpstr>'Total Patrimonio'!Área_de_impresión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2020-03-27T12:44:48Z</cp:lastPrinted>
  <dcterms:created xsi:type="dcterms:W3CDTF">2011-02-24T07:16:58Z</dcterms:created>
  <dcterms:modified xsi:type="dcterms:W3CDTF">2020-04-30T07:37:36Z</dcterms:modified>
</cp:coreProperties>
</file>